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\Progetto di Strutture in zona Sismica Ghersi\File Tel 2008\Analisi statica-modale\"/>
    </mc:Choice>
  </mc:AlternateContent>
  <bookViews>
    <workbookView xWindow="0" yWindow="45" windowWidth="15195" windowHeight="8445" activeTab="2"/>
  </bookViews>
  <sheets>
    <sheet name="Spiegazioni" sheetId="21" r:id="rId1"/>
    <sheet name="SPI" sheetId="17" r:id="rId2"/>
    <sheet name="Dati" sheetId="19" r:id="rId3"/>
    <sheet name="Elab-Modi" sheetId="20" r:id="rId4"/>
    <sheet name="Elab" sheetId="18" r:id="rId5"/>
  </sheets>
  <definedNames>
    <definedName name="_xlnm._FilterDatabase" localSheetId="1" hidden="1">SPI!$A$1:$I$181</definedName>
  </definedNames>
  <calcPr calcId="152511"/>
</workbook>
</file>

<file path=xl/calcChain.xml><?xml version="1.0" encoding="utf-8"?>
<calcChain xmlns="http://schemas.openxmlformats.org/spreadsheetml/2006/main">
  <c r="B97" i="18" l="1"/>
  <c r="C97" i="18"/>
  <c r="D97" i="18"/>
  <c r="B128" i="18"/>
  <c r="C128" i="18"/>
  <c r="D128" i="18"/>
  <c r="B129" i="18"/>
  <c r="N129" i="18" s="1"/>
  <c r="C129" i="18"/>
  <c r="D129" i="18"/>
  <c r="N7" i="19"/>
  <c r="B64" i="18"/>
  <c r="B65" i="18"/>
  <c r="B66" i="18"/>
  <c r="D23" i="18"/>
  <c r="B23" i="18"/>
  <c r="D22" i="18"/>
  <c r="B22" i="18"/>
  <c r="A46" i="18"/>
  <c r="A47" i="18"/>
  <c r="A49" i="18"/>
  <c r="A50" i="18"/>
  <c r="A52" i="18"/>
  <c r="A53" i="18"/>
  <c r="A55" i="18"/>
  <c r="A56" i="18"/>
  <c r="A58" i="18"/>
  <c r="A59" i="18"/>
  <c r="A37" i="18"/>
  <c r="A38" i="18"/>
  <c r="A40" i="18"/>
  <c r="A41" i="18"/>
  <c r="A43" i="18"/>
  <c r="A44" i="18"/>
  <c r="A34" i="18"/>
  <c r="A35" i="18"/>
  <c r="C29" i="18"/>
  <c r="A5" i="20"/>
  <c r="I43" i="20"/>
  <c r="K43" i="20" s="1"/>
  <c r="M43" i="20" s="1"/>
  <c r="O43" i="20" s="1"/>
  <c r="Q43" i="20" s="1"/>
  <c r="S43" i="20" s="1"/>
  <c r="U43" i="20" s="1"/>
  <c r="W43" i="20" s="1"/>
  <c r="Y43" i="20" s="1"/>
  <c r="AA43" i="20" s="1"/>
  <c r="AC43" i="20" s="1"/>
  <c r="AE43" i="20" s="1"/>
  <c r="AG43" i="20" s="1"/>
  <c r="AI43" i="20" s="1"/>
  <c r="AK43" i="20" s="1"/>
  <c r="AM43" i="20" s="1"/>
  <c r="AO43" i="20" s="1"/>
  <c r="AQ43" i="20" s="1"/>
  <c r="AS43" i="20" s="1"/>
  <c r="AU43" i="20" s="1"/>
  <c r="AW43" i="20" s="1"/>
  <c r="AY43" i="20" s="1"/>
  <c r="BA43" i="20" s="1"/>
  <c r="BC43" i="20" s="1"/>
  <c r="BE43" i="20" s="1"/>
  <c r="BG43" i="20" s="1"/>
  <c r="BI43" i="20" s="1"/>
  <c r="BK43" i="20" s="1"/>
  <c r="E5" i="20"/>
  <c r="H43" i="20"/>
  <c r="J43" i="20" s="1"/>
  <c r="L43" i="20" s="1"/>
  <c r="N43" i="20" s="1"/>
  <c r="P43" i="20" s="1"/>
  <c r="R43" i="20" s="1"/>
  <c r="T43" i="20" s="1"/>
  <c r="V43" i="20" s="1"/>
  <c r="X43" i="20" s="1"/>
  <c r="Z43" i="20" s="1"/>
  <c r="AB43" i="20" s="1"/>
  <c r="AD43" i="20" s="1"/>
  <c r="AF43" i="20" s="1"/>
  <c r="AH43" i="20" s="1"/>
  <c r="AJ43" i="20" s="1"/>
  <c r="AL43" i="20" s="1"/>
  <c r="AN43" i="20" s="1"/>
  <c r="AP43" i="20" s="1"/>
  <c r="AR43" i="20" s="1"/>
  <c r="AT43" i="20" s="1"/>
  <c r="AV43" i="20" s="1"/>
  <c r="AX43" i="20" s="1"/>
  <c r="AZ43" i="20" s="1"/>
  <c r="BB43" i="20" s="1"/>
  <c r="BD43" i="20" s="1"/>
  <c r="BF43" i="20" s="1"/>
  <c r="BH43" i="20" s="1"/>
  <c r="BJ43" i="20" s="1"/>
  <c r="B1" i="20"/>
  <c r="I23" i="18"/>
  <c r="J23" i="18"/>
  <c r="H23" i="18"/>
  <c r="D10" i="18"/>
  <c r="E8" i="18" s="1"/>
  <c r="E10" i="18"/>
  <c r="F8" i="18" s="1"/>
  <c r="F10" i="18"/>
  <c r="G8" i="18" s="1"/>
  <c r="G10" i="18"/>
  <c r="H8" i="18" s="1"/>
  <c r="H10" i="18"/>
  <c r="I8" i="18" s="1"/>
  <c r="I10" i="18"/>
  <c r="J8" i="18" s="1"/>
  <c r="J10" i="18"/>
  <c r="K8" i="18" s="1"/>
  <c r="K10" i="18"/>
  <c r="L8" i="18" s="1"/>
  <c r="L10" i="18"/>
  <c r="M8" i="18" s="1"/>
  <c r="M10" i="18"/>
  <c r="D11" i="18"/>
  <c r="E9" i="18" s="1"/>
  <c r="E11" i="18"/>
  <c r="F9" i="18" s="1"/>
  <c r="F11" i="18"/>
  <c r="G9" i="18" s="1"/>
  <c r="G11" i="18"/>
  <c r="H9" i="18" s="1"/>
  <c r="H11" i="18"/>
  <c r="I9" i="18" s="1"/>
  <c r="I11" i="18"/>
  <c r="J9" i="18" s="1"/>
  <c r="J13" i="18" s="1"/>
  <c r="J11" i="18"/>
  <c r="K9" i="18" s="1"/>
  <c r="K13" i="18" s="1"/>
  <c r="K11" i="18"/>
  <c r="L9" i="18" s="1"/>
  <c r="L11" i="18"/>
  <c r="M9" i="18" s="1"/>
  <c r="M11" i="18"/>
  <c r="C10" i="18"/>
  <c r="D8" i="18" s="1"/>
  <c r="C11" i="18"/>
  <c r="D9" i="18" s="1"/>
  <c r="E3" i="18"/>
  <c r="F5" i="18" s="1"/>
  <c r="B10" i="18"/>
  <c r="B11" i="18"/>
  <c r="C9" i="18" s="1"/>
  <c r="B9" i="18"/>
  <c r="B8" i="18"/>
  <c r="C4" i="19"/>
  <c r="F7" i="19"/>
  <c r="L23" i="18" s="1"/>
  <c r="G7" i="19"/>
  <c r="M23" i="18" s="1"/>
  <c r="H7" i="19"/>
  <c r="H128" i="18" s="1"/>
  <c r="I7" i="19"/>
  <c r="I128" i="18" s="1"/>
  <c r="J7" i="19"/>
  <c r="K7" i="19"/>
  <c r="Q23" i="18" s="1"/>
  <c r="L7" i="19"/>
  <c r="R23" i="18" s="1"/>
  <c r="M7" i="19"/>
  <c r="S23" i="18" s="1"/>
  <c r="E7" i="19"/>
  <c r="K23" i="18" s="1"/>
  <c r="B1" i="19"/>
  <c r="Q23" i="19" s="1"/>
  <c r="B1" i="18"/>
  <c r="F129" i="18"/>
  <c r="K128" i="18"/>
  <c r="E128" i="18"/>
  <c r="N97" i="18"/>
  <c r="I129" i="18"/>
  <c r="F128" i="18"/>
  <c r="E129" i="18" l="1"/>
  <c r="F97" i="18"/>
  <c r="E97" i="18"/>
  <c r="S26" i="18"/>
  <c r="R23" i="19"/>
  <c r="T23" i="19"/>
  <c r="S23" i="19"/>
  <c r="L13" i="18"/>
  <c r="F5" i="20"/>
  <c r="G5" i="20" s="1"/>
  <c r="H5" i="20" s="1"/>
  <c r="I5" i="20" s="1"/>
  <c r="J5" i="20" s="1"/>
  <c r="K5" i="20" s="1"/>
  <c r="L5" i="20" s="1"/>
  <c r="M5" i="20" s="1"/>
  <c r="N5" i="20" s="1"/>
  <c r="O5" i="20" s="1"/>
  <c r="P5" i="20" s="1"/>
  <c r="Q5" i="20" s="1"/>
  <c r="F37" i="20"/>
  <c r="J37" i="20"/>
  <c r="N37" i="20"/>
  <c r="G38" i="20"/>
  <c r="K38" i="20"/>
  <c r="O38" i="20"/>
  <c r="D37" i="20"/>
  <c r="S3" i="19" s="1"/>
  <c r="D44" i="20"/>
  <c r="C37" i="20"/>
  <c r="S2" i="19" s="1"/>
  <c r="G37" i="20"/>
  <c r="K37" i="20"/>
  <c r="O37" i="20"/>
  <c r="H38" i="20"/>
  <c r="L38" i="20"/>
  <c r="P38" i="20"/>
  <c r="D38" i="20"/>
  <c r="T3" i="19" s="1"/>
  <c r="C36" i="20"/>
  <c r="I37" i="20"/>
  <c r="Q37" i="20"/>
  <c r="J38" i="20"/>
  <c r="H37" i="20"/>
  <c r="L37" i="20"/>
  <c r="P37" i="20"/>
  <c r="I38" i="20"/>
  <c r="M38" i="20"/>
  <c r="Q38" i="20"/>
  <c r="E37" i="20"/>
  <c r="S4" i="19" s="1"/>
  <c r="C38" i="20"/>
  <c r="T2" i="19" s="1"/>
  <c r="M37" i="20"/>
  <c r="F38" i="20"/>
  <c r="N38" i="20"/>
  <c r="E38" i="20"/>
  <c r="T4" i="19" s="1"/>
  <c r="N36" i="20"/>
  <c r="J36" i="20"/>
  <c r="G36" i="20"/>
  <c r="P36" i="20"/>
  <c r="O36" i="20"/>
  <c r="M36" i="20"/>
  <c r="K36" i="20"/>
  <c r="D36" i="20"/>
  <c r="R3" i="19" s="1"/>
  <c r="Q36" i="20"/>
  <c r="H36" i="20"/>
  <c r="L36" i="20"/>
  <c r="I36" i="20"/>
  <c r="F36" i="20"/>
  <c r="E36" i="20"/>
  <c r="I13" i="18"/>
  <c r="BJ46" i="20"/>
  <c r="BH44" i="20"/>
  <c r="BF46" i="20"/>
  <c r="BD44" i="20"/>
  <c r="BB46" i="20"/>
  <c r="AZ44" i="20"/>
  <c r="AX46" i="20"/>
  <c r="AV44" i="20"/>
  <c r="AT46" i="20"/>
  <c r="AR44" i="20"/>
  <c r="AP46" i="20"/>
  <c r="AN44" i="20"/>
  <c r="AL46" i="20"/>
  <c r="AJ44" i="20"/>
  <c r="AH46" i="20"/>
  <c r="AF44" i="20"/>
  <c r="AD46" i="20"/>
  <c r="AB44" i="20"/>
  <c r="Z46" i="20"/>
  <c r="X44" i="20"/>
  <c r="V46" i="20"/>
  <c r="T44" i="20"/>
  <c r="R46" i="20"/>
  <c r="P44" i="20"/>
  <c r="N46" i="20"/>
  <c r="L44" i="20"/>
  <c r="J46" i="20"/>
  <c r="H44" i="20"/>
  <c r="E45" i="20"/>
  <c r="BH45" i="20"/>
  <c r="BD45" i="20"/>
  <c r="BK46" i="20"/>
  <c r="BI44" i="20"/>
  <c r="BG46" i="20"/>
  <c r="BE44" i="20"/>
  <c r="BC46" i="20"/>
  <c r="BA44" i="20"/>
  <c r="AY46" i="20"/>
  <c r="AW44" i="20"/>
  <c r="AU46" i="20"/>
  <c r="AS44" i="20"/>
  <c r="AQ46" i="20"/>
  <c r="AO44" i="20"/>
  <c r="AM46" i="20"/>
  <c r="AK44" i="20"/>
  <c r="AI46" i="20"/>
  <c r="AG44" i="20"/>
  <c r="AE46" i="20"/>
  <c r="AC44" i="20"/>
  <c r="AA46" i="20"/>
  <c r="Y44" i="20"/>
  <c r="W46" i="20"/>
  <c r="U44" i="20"/>
  <c r="S46" i="20"/>
  <c r="Q44" i="20"/>
  <c r="O46" i="20"/>
  <c r="M44" i="20"/>
  <c r="K46" i="20"/>
  <c r="I44" i="20"/>
  <c r="E46" i="20"/>
  <c r="AZ45" i="20"/>
  <c r="AV45" i="20"/>
  <c r="BK44" i="20"/>
  <c r="BI46" i="20"/>
  <c r="BG44" i="20"/>
  <c r="BE46" i="20"/>
  <c r="BC44" i="20"/>
  <c r="BA46" i="20"/>
  <c r="AY44" i="20"/>
  <c r="AW46" i="20"/>
  <c r="AU44" i="20"/>
  <c r="AS46" i="20"/>
  <c r="AQ44" i="20"/>
  <c r="AO46" i="20"/>
  <c r="AM44" i="20"/>
  <c r="AK46" i="20"/>
  <c r="AI44" i="20"/>
  <c r="AG46" i="20"/>
  <c r="AE44" i="20"/>
  <c r="AC46" i="20"/>
  <c r="AA44" i="20"/>
  <c r="Y46" i="20"/>
  <c r="W44" i="20"/>
  <c r="U46" i="20"/>
  <c r="S44" i="20"/>
  <c r="Q46" i="20"/>
  <c r="O44" i="20"/>
  <c r="M46" i="20"/>
  <c r="K44" i="20"/>
  <c r="I46" i="20"/>
  <c r="G45" i="20"/>
  <c r="D46" i="20"/>
  <c r="BJ45" i="20"/>
  <c r="BF45" i="20"/>
  <c r="BB45" i="20"/>
  <c r="BC45" i="20"/>
  <c r="BA45" i="20"/>
  <c r="AR46" i="20"/>
  <c r="AP44" i="20"/>
  <c r="AJ45" i="20"/>
  <c r="AD45" i="20"/>
  <c r="Y45" i="20"/>
  <c r="S45" i="20"/>
  <c r="L46" i="20"/>
  <c r="J44" i="20"/>
  <c r="F45" i="20"/>
  <c r="G46" i="20"/>
  <c r="N45" i="20"/>
  <c r="B44" i="20"/>
  <c r="A6" i="20" s="1"/>
  <c r="A30" i="18" s="1"/>
  <c r="A64" i="18" s="1"/>
  <c r="Z45" i="20"/>
  <c r="O45" i="20"/>
  <c r="AR45" i="20"/>
  <c r="AL45" i="20"/>
  <c r="T46" i="20"/>
  <c r="BJ44" i="20"/>
  <c r="AZ46" i="20"/>
  <c r="AX44" i="20"/>
  <c r="AP45" i="20"/>
  <c r="AK45" i="20"/>
  <c r="AE45" i="20"/>
  <c r="X46" i="20"/>
  <c r="V44" i="20"/>
  <c r="P45" i="20"/>
  <c r="J45" i="20"/>
  <c r="F46" i="20"/>
  <c r="AX45" i="20"/>
  <c r="AQ45" i="20"/>
  <c r="AH44" i="20"/>
  <c r="V45" i="20"/>
  <c r="AV46" i="20"/>
  <c r="AT44" i="20"/>
  <c r="AF45" i="20"/>
  <c r="R44" i="20"/>
  <c r="BI45" i="20"/>
  <c r="AY45" i="20"/>
  <c r="AN45" i="20"/>
  <c r="AH45" i="20"/>
  <c r="AC45" i="20"/>
  <c r="W45" i="20"/>
  <c r="P46" i="20"/>
  <c r="N44" i="20"/>
  <c r="H45" i="20"/>
  <c r="D45" i="20"/>
  <c r="BH46" i="20"/>
  <c r="BF44" i="20"/>
  <c r="AW45" i="20"/>
  <c r="AO45" i="20"/>
  <c r="AI45" i="20"/>
  <c r="AB46" i="20"/>
  <c r="I45" i="20"/>
  <c r="AN46" i="20"/>
  <c r="AL44" i="20"/>
  <c r="E44" i="20"/>
  <c r="AT45" i="20"/>
  <c r="AG45" i="20"/>
  <c r="AA45" i="20"/>
  <c r="L45" i="20"/>
  <c r="BD46" i="20"/>
  <c r="BB44" i="20"/>
  <c r="AU45" i="20"/>
  <c r="AS45" i="20"/>
  <c r="AM45" i="20"/>
  <c r="AF46" i="20"/>
  <c r="AD44" i="20"/>
  <c r="X45" i="20"/>
  <c r="R45" i="20"/>
  <c r="M45" i="20"/>
  <c r="G44" i="20"/>
  <c r="BK45" i="20"/>
  <c r="AJ46" i="20"/>
  <c r="AB45" i="20"/>
  <c r="Q45" i="20"/>
  <c r="K45" i="20"/>
  <c r="Z44" i="20"/>
  <c r="T45" i="20"/>
  <c r="BG45" i="20"/>
  <c r="U45" i="20"/>
  <c r="H46" i="20"/>
  <c r="BE45" i="20"/>
  <c r="F44" i="20"/>
  <c r="H13" i="18"/>
  <c r="G12" i="18"/>
  <c r="B13" i="18"/>
  <c r="M129" i="18"/>
  <c r="C13" i="18"/>
  <c r="G97" i="18"/>
  <c r="N23" i="18"/>
  <c r="M97" i="18"/>
  <c r="G128" i="18"/>
  <c r="H97" i="18"/>
  <c r="H129" i="18"/>
  <c r="G129" i="18"/>
  <c r="B14" i="18"/>
  <c r="M13" i="18"/>
  <c r="B24" i="18"/>
  <c r="N128" i="18"/>
  <c r="O23" i="18"/>
  <c r="M128" i="18"/>
  <c r="L97" i="18"/>
  <c r="Q30" i="19"/>
  <c r="J14" i="18"/>
  <c r="J12" i="18"/>
  <c r="L12" i="18"/>
  <c r="L14" i="18"/>
  <c r="K12" i="18"/>
  <c r="K14" i="18"/>
  <c r="M14" i="18"/>
  <c r="M12" i="18"/>
  <c r="C5" i="18"/>
  <c r="G5" i="18"/>
  <c r="J128" i="18"/>
  <c r="K5" i="18"/>
  <c r="L5" i="18"/>
  <c r="J5" i="18"/>
  <c r="G4" i="20"/>
  <c r="F4" i="20"/>
  <c r="O4" i="20"/>
  <c r="I4" i="20"/>
  <c r="C1" i="19"/>
  <c r="H4" i="20"/>
  <c r="N4" i="20"/>
  <c r="Q4" i="20"/>
  <c r="F12" i="18"/>
  <c r="E12" i="18"/>
  <c r="H12" i="18"/>
  <c r="H14" i="18"/>
  <c r="I12" i="18"/>
  <c r="I14" i="18"/>
  <c r="Q25" i="18"/>
  <c r="Q27" i="18"/>
  <c r="Q26" i="18"/>
  <c r="Q24" i="18"/>
  <c r="R25" i="18"/>
  <c r="R26" i="18"/>
  <c r="R24" i="18"/>
  <c r="R27" i="18"/>
  <c r="J97" i="18"/>
  <c r="M5" i="18"/>
  <c r="I97" i="18"/>
  <c r="L129" i="18"/>
  <c r="S24" i="18"/>
  <c r="J129" i="18"/>
  <c r="L128" i="18"/>
  <c r="H5" i="18"/>
  <c r="E5" i="18"/>
  <c r="S25" i="18"/>
  <c r="P23" i="18"/>
  <c r="K97" i="18"/>
  <c r="D5" i="18"/>
  <c r="I5" i="18"/>
  <c r="S27" i="18"/>
  <c r="K129" i="18"/>
  <c r="F14" i="18"/>
  <c r="F13" i="18"/>
  <c r="G13" i="18"/>
  <c r="G14" i="18"/>
  <c r="B25" i="18"/>
  <c r="E13" i="18"/>
  <c r="E14" i="18"/>
  <c r="D13" i="18"/>
  <c r="D14" i="18"/>
  <c r="D12" i="18"/>
  <c r="B12" i="18"/>
  <c r="C8" i="18"/>
  <c r="Q26" i="19"/>
  <c r="Q29" i="19"/>
  <c r="Q28" i="19"/>
  <c r="Q27" i="19"/>
  <c r="Q24" i="19"/>
  <c r="Q22" i="19"/>
  <c r="Q5" i="19"/>
  <c r="Q31" i="19"/>
  <c r="Q21" i="19"/>
  <c r="Q25" i="19"/>
  <c r="C12" i="19"/>
  <c r="Q20" i="19"/>
  <c r="P4" i="20"/>
  <c r="J4" i="20"/>
  <c r="K4" i="20"/>
  <c r="R4" i="19"/>
  <c r="L4" i="20"/>
  <c r="M4" i="20"/>
  <c r="B16" i="18" l="1"/>
  <c r="B15" i="18"/>
  <c r="R28" i="19"/>
  <c r="S28" i="19"/>
  <c r="T28" i="19"/>
  <c r="R25" i="19"/>
  <c r="T25" i="19"/>
  <c r="S25" i="19"/>
  <c r="R22" i="19"/>
  <c r="S22" i="19"/>
  <c r="T22" i="19"/>
  <c r="R29" i="19"/>
  <c r="T29" i="19"/>
  <c r="S29" i="19"/>
  <c r="R30" i="19"/>
  <c r="S30" i="19"/>
  <c r="T30" i="19"/>
  <c r="Q6" i="19"/>
  <c r="R6" i="19" s="1"/>
  <c r="T5" i="19"/>
  <c r="S5" i="19"/>
  <c r="R21" i="19"/>
  <c r="T21" i="19"/>
  <c r="S21" i="19"/>
  <c r="R24" i="19"/>
  <c r="S24" i="19"/>
  <c r="T24" i="19"/>
  <c r="R26" i="19"/>
  <c r="S26" i="19"/>
  <c r="T26" i="19"/>
  <c r="R5" i="20"/>
  <c r="R2" i="19"/>
  <c r="R20" i="19"/>
  <c r="S20" i="19"/>
  <c r="T20" i="19"/>
  <c r="R31" i="19"/>
  <c r="T31" i="19"/>
  <c r="S31" i="19"/>
  <c r="R27" i="19"/>
  <c r="T27" i="19"/>
  <c r="S27" i="19"/>
  <c r="F19" i="18"/>
  <c r="E7" i="20"/>
  <c r="N6" i="20"/>
  <c r="E8" i="20"/>
  <c r="G6" i="20"/>
  <c r="W6" i="20"/>
  <c r="R8" i="20"/>
  <c r="U6" i="20"/>
  <c r="J15" i="18"/>
  <c r="J16" i="18"/>
  <c r="I7" i="20"/>
  <c r="K15" i="18"/>
  <c r="K16" i="18"/>
  <c r="L15" i="18"/>
  <c r="L16" i="18"/>
  <c r="M15" i="18"/>
  <c r="M16" i="18"/>
  <c r="I8" i="20"/>
  <c r="AB8" i="20"/>
  <c r="AB7" i="20"/>
  <c r="AE8" i="20"/>
  <c r="G8" i="20"/>
  <c r="R7" i="20"/>
  <c r="U8" i="20"/>
  <c r="AF6" i="20"/>
  <c r="AB6" i="20"/>
  <c r="W8" i="20"/>
  <c r="A47" i="20"/>
  <c r="W7" i="20"/>
  <c r="R6" i="20"/>
  <c r="Q6" i="20"/>
  <c r="I6" i="20"/>
  <c r="G7" i="20"/>
  <c r="U7" i="20"/>
  <c r="F16" i="18"/>
  <c r="H15" i="18"/>
  <c r="H16" i="18"/>
  <c r="I15" i="18"/>
  <c r="I16" i="18"/>
  <c r="P27" i="18"/>
  <c r="P25" i="18"/>
  <c r="P26" i="18"/>
  <c r="P24" i="18"/>
  <c r="D15" i="18"/>
  <c r="F15" i="18"/>
  <c r="G16" i="18"/>
  <c r="G15" i="18"/>
  <c r="E15" i="18"/>
  <c r="E16" i="18"/>
  <c r="D16" i="18"/>
  <c r="C12" i="18"/>
  <c r="C14" i="18"/>
  <c r="E6" i="20"/>
  <c r="AE7" i="20"/>
  <c r="AA8" i="20"/>
  <c r="AA7" i="20"/>
  <c r="AA6" i="20"/>
  <c r="P6" i="20"/>
  <c r="P8" i="20"/>
  <c r="P7" i="20"/>
  <c r="AD8" i="20"/>
  <c r="AD6" i="20"/>
  <c r="AD7" i="20"/>
  <c r="C8" i="20"/>
  <c r="C6" i="20"/>
  <c r="C7" i="20"/>
  <c r="Y7" i="20"/>
  <c r="Y6" i="20"/>
  <c r="Y8" i="20"/>
  <c r="M6" i="20"/>
  <c r="M8" i="20"/>
  <c r="M7" i="20"/>
  <c r="AF8" i="20"/>
  <c r="AE6" i="20"/>
  <c r="Z6" i="20"/>
  <c r="Z8" i="20"/>
  <c r="Z7" i="20"/>
  <c r="X7" i="20"/>
  <c r="X8" i="20"/>
  <c r="X6" i="20"/>
  <c r="O6" i="20"/>
  <c r="O7" i="20"/>
  <c r="O8" i="20"/>
  <c r="L6" i="20"/>
  <c r="L7" i="20"/>
  <c r="L8" i="20"/>
  <c r="K7" i="20"/>
  <c r="K8" i="20"/>
  <c r="K6" i="20"/>
  <c r="Q7" i="20"/>
  <c r="N7" i="20"/>
  <c r="T6" i="20"/>
  <c r="T8" i="20"/>
  <c r="T7" i="20"/>
  <c r="H6" i="20"/>
  <c r="H8" i="20"/>
  <c r="H7" i="20"/>
  <c r="N8" i="20"/>
  <c r="Q8" i="20"/>
  <c r="J8" i="20"/>
  <c r="J6" i="20"/>
  <c r="J7" i="20"/>
  <c r="V8" i="20"/>
  <c r="V6" i="20"/>
  <c r="V7" i="20"/>
  <c r="S8" i="20"/>
  <c r="S7" i="20"/>
  <c r="S6" i="20"/>
  <c r="F6" i="20"/>
  <c r="F8" i="20"/>
  <c r="F7" i="20"/>
  <c r="AC8" i="20"/>
  <c r="AC7" i="20"/>
  <c r="AC6" i="20"/>
  <c r="D8" i="20"/>
  <c r="D7" i="20"/>
  <c r="D6" i="20"/>
  <c r="R5" i="19"/>
  <c r="AF7" i="20"/>
  <c r="Q7" i="19" l="1"/>
  <c r="S7" i="19" s="1"/>
  <c r="S5" i="20"/>
  <c r="R37" i="20"/>
  <c r="R36" i="20"/>
  <c r="R4" i="20"/>
  <c r="R38" i="20"/>
  <c r="S6" i="19"/>
  <c r="T6" i="19"/>
  <c r="T7" i="19"/>
  <c r="BJ47" i="20"/>
  <c r="BF47" i="20"/>
  <c r="AT47" i="20"/>
  <c r="BB47" i="20"/>
  <c r="AX47" i="20"/>
  <c r="BH47" i="20"/>
  <c r="BD47" i="20"/>
  <c r="BE47" i="20"/>
  <c r="AU47" i="20"/>
  <c r="AL47" i="20"/>
  <c r="AF47" i="20"/>
  <c r="AA47" i="20"/>
  <c r="U47" i="20"/>
  <c r="AZ47" i="20"/>
  <c r="AS47" i="20"/>
  <c r="AD47" i="20"/>
  <c r="X47" i="20"/>
  <c r="V47" i="20"/>
  <c r="AH47" i="20"/>
  <c r="AN47" i="20"/>
  <c r="AI47" i="20"/>
  <c r="BC47" i="20"/>
  <c r="AR47" i="20"/>
  <c r="AM47" i="20"/>
  <c r="AG47" i="20"/>
  <c r="R47" i="20"/>
  <c r="L47" i="20"/>
  <c r="S47" i="20"/>
  <c r="K47" i="20"/>
  <c r="BI47" i="20"/>
  <c r="Q47" i="20"/>
  <c r="BG47" i="20"/>
  <c r="AC47" i="20"/>
  <c r="N47" i="20"/>
  <c r="BK47" i="20"/>
  <c r="BA47" i="20"/>
  <c r="AP47" i="20"/>
  <c r="AJ47" i="20"/>
  <c r="AE47" i="20"/>
  <c r="Y47" i="20"/>
  <c r="J47" i="20"/>
  <c r="AY47" i="20"/>
  <c r="AQ47" i="20"/>
  <c r="AK47" i="20"/>
  <c r="W47" i="20"/>
  <c r="AV47" i="20"/>
  <c r="AW47" i="20"/>
  <c r="AO47" i="20"/>
  <c r="Z47" i="20"/>
  <c r="T47" i="20"/>
  <c r="O47" i="20"/>
  <c r="I47" i="20"/>
  <c r="M47" i="20"/>
  <c r="P47" i="20"/>
  <c r="AB47" i="20"/>
  <c r="H47" i="20"/>
  <c r="E47" i="20"/>
  <c r="C9" i="20" s="1"/>
  <c r="F47" i="20"/>
  <c r="G47" i="20"/>
  <c r="B47" i="20"/>
  <c r="D47" i="20"/>
  <c r="C48" i="20"/>
  <c r="C32" i="18"/>
  <c r="F31" i="18" s="1"/>
  <c r="C30" i="18"/>
  <c r="C31" i="18"/>
  <c r="A48" i="20"/>
  <c r="C47" i="20"/>
  <c r="B9" i="20"/>
  <c r="B33" i="18" s="1"/>
  <c r="B67" i="18" s="1"/>
  <c r="C49" i="20"/>
  <c r="C16" i="18"/>
  <c r="N16" i="18" s="1"/>
  <c r="C15" i="18"/>
  <c r="N15" i="18" s="1"/>
  <c r="N14" i="18"/>
  <c r="Q8" i="19" l="1"/>
  <c r="Q9" i="19" s="1"/>
  <c r="R7" i="19"/>
  <c r="T5" i="20"/>
  <c r="S4" i="20"/>
  <c r="S37" i="20"/>
  <c r="S36" i="20"/>
  <c r="S38" i="20"/>
  <c r="BH48" i="20"/>
  <c r="BD48" i="20"/>
  <c r="AZ48" i="20"/>
  <c r="AV48" i="20"/>
  <c r="AR48" i="20"/>
  <c r="AN48" i="20"/>
  <c r="AJ48" i="20"/>
  <c r="AF48" i="20"/>
  <c r="AB48" i="20"/>
  <c r="X48" i="20"/>
  <c r="T48" i="20"/>
  <c r="P48" i="20"/>
  <c r="L48" i="20"/>
  <c r="H48" i="20"/>
  <c r="BI48" i="20"/>
  <c r="BE48" i="20"/>
  <c r="BA48" i="20"/>
  <c r="AW48" i="20"/>
  <c r="AS48" i="20"/>
  <c r="AO48" i="20"/>
  <c r="AK48" i="20"/>
  <c r="AG48" i="20"/>
  <c r="AC48" i="20"/>
  <c r="Y48" i="20"/>
  <c r="U48" i="20"/>
  <c r="Q48" i="20"/>
  <c r="M48" i="20"/>
  <c r="I48" i="20"/>
  <c r="BK48" i="20"/>
  <c r="BG48" i="20"/>
  <c r="BC48" i="20"/>
  <c r="AY48" i="20"/>
  <c r="AU48" i="20"/>
  <c r="AQ48" i="20"/>
  <c r="AM48" i="20"/>
  <c r="AI48" i="20"/>
  <c r="AE48" i="20"/>
  <c r="AA48" i="20"/>
  <c r="W48" i="20"/>
  <c r="S48" i="20"/>
  <c r="O48" i="20"/>
  <c r="K48" i="20"/>
  <c r="N48" i="20"/>
  <c r="AL48" i="20"/>
  <c r="AD48" i="20"/>
  <c r="J48" i="20"/>
  <c r="AT48" i="20"/>
  <c r="Z48" i="20"/>
  <c r="BB48" i="20"/>
  <c r="AX48" i="20"/>
  <c r="R48" i="20"/>
  <c r="BJ48" i="20"/>
  <c r="V48" i="20"/>
  <c r="BF48" i="20"/>
  <c r="AH48" i="20"/>
  <c r="AP48" i="20"/>
  <c r="D48" i="20"/>
  <c r="G48" i="20"/>
  <c r="E48" i="20"/>
  <c r="F48" i="20"/>
  <c r="V9" i="20"/>
  <c r="A9" i="20"/>
  <c r="A33" i="18" s="1"/>
  <c r="A67" i="18" s="1"/>
  <c r="N9" i="20"/>
  <c r="R9" i="20"/>
  <c r="D9" i="20"/>
  <c r="P9" i="20"/>
  <c r="L9" i="20"/>
  <c r="O9" i="20"/>
  <c r="J9" i="20"/>
  <c r="E9" i="20"/>
  <c r="X9" i="20"/>
  <c r="S9" i="20"/>
  <c r="AA9" i="20"/>
  <c r="T9" i="20"/>
  <c r="W9" i="20"/>
  <c r="K9" i="20"/>
  <c r="C66" i="18"/>
  <c r="AB9" i="20"/>
  <c r="AC9" i="20"/>
  <c r="B18" i="18"/>
  <c r="M24" i="18" s="1"/>
  <c r="AD9" i="20"/>
  <c r="M9" i="20"/>
  <c r="Y9" i="20"/>
  <c r="U9" i="20"/>
  <c r="Q9" i="20"/>
  <c r="C64" i="18"/>
  <c r="C65" i="18"/>
  <c r="P31" i="18"/>
  <c r="Q30" i="18"/>
  <c r="R30" i="18"/>
  <c r="G31" i="18"/>
  <c r="G65" i="18" s="1"/>
  <c r="G30" i="18"/>
  <c r="G64" i="18" s="1"/>
  <c r="Q31" i="18"/>
  <c r="Z9" i="20"/>
  <c r="S30" i="18"/>
  <c r="S31" i="18"/>
  <c r="P30" i="18"/>
  <c r="B10" i="20"/>
  <c r="B34" i="18" s="1"/>
  <c r="B68" i="18" s="1"/>
  <c r="A49" i="20"/>
  <c r="F9" i="20"/>
  <c r="C33" i="18" s="1"/>
  <c r="AF9" i="20"/>
  <c r="R31" i="18"/>
  <c r="I9" i="20"/>
  <c r="H9" i="20"/>
  <c r="AE9" i="20"/>
  <c r="G9" i="20"/>
  <c r="B19" i="18"/>
  <c r="L25" i="18" s="1"/>
  <c r="R8" i="19" l="1"/>
  <c r="T8" i="19"/>
  <c r="S8" i="19"/>
  <c r="U5" i="20"/>
  <c r="T38" i="20"/>
  <c r="T4" i="20"/>
  <c r="T37" i="20"/>
  <c r="T36" i="20"/>
  <c r="T9" i="19"/>
  <c r="S9" i="19"/>
  <c r="AZ49" i="20"/>
  <c r="AV49" i="20"/>
  <c r="BH49" i="20"/>
  <c r="BD49" i="20"/>
  <c r="BJ49" i="20"/>
  <c r="BF49" i="20"/>
  <c r="BB49" i="20"/>
  <c r="BG49" i="20"/>
  <c r="AW49" i="20"/>
  <c r="AN49" i="20"/>
  <c r="AH49" i="20"/>
  <c r="AC49" i="20"/>
  <c r="W49" i="20"/>
  <c r="H49" i="20"/>
  <c r="U49" i="20"/>
  <c r="O49" i="20"/>
  <c r="M49" i="20"/>
  <c r="BK49" i="20"/>
  <c r="Y49" i="20"/>
  <c r="BI49" i="20"/>
  <c r="AP49" i="20"/>
  <c r="BE49" i="20"/>
  <c r="AO49" i="20"/>
  <c r="AI49" i="20"/>
  <c r="T49" i="20"/>
  <c r="N49" i="20"/>
  <c r="I49" i="20"/>
  <c r="AT49" i="20"/>
  <c r="AF49" i="20"/>
  <c r="AD49" i="20"/>
  <c r="AK49" i="20"/>
  <c r="BC49" i="20"/>
  <c r="AU49" i="20"/>
  <c r="AR49" i="20"/>
  <c r="AL49" i="20"/>
  <c r="AG49" i="20"/>
  <c r="AA49" i="20"/>
  <c r="L49" i="20"/>
  <c r="BA49" i="20"/>
  <c r="AS49" i="20"/>
  <c r="AM49" i="20"/>
  <c r="X49" i="20"/>
  <c r="AJ49" i="20"/>
  <c r="AX49" i="20"/>
  <c r="AY49" i="20"/>
  <c r="AQ49" i="20"/>
  <c r="AB49" i="20"/>
  <c r="V49" i="20"/>
  <c r="Q49" i="20"/>
  <c r="K49" i="20"/>
  <c r="Z49" i="20"/>
  <c r="R49" i="20"/>
  <c r="S49" i="20"/>
  <c r="AE49" i="20"/>
  <c r="P49" i="20"/>
  <c r="J49" i="20"/>
  <c r="AF10" i="20"/>
  <c r="D49" i="20"/>
  <c r="F49" i="20"/>
  <c r="E49" i="20"/>
  <c r="G49" i="20"/>
  <c r="O10" i="20"/>
  <c r="H10" i="20"/>
  <c r="Q10" i="20"/>
  <c r="S33" i="18"/>
  <c r="G34" i="18"/>
  <c r="G68" i="18" s="1"/>
  <c r="S34" i="18"/>
  <c r="R33" i="18"/>
  <c r="C67" i="18"/>
  <c r="S68" i="18" s="1"/>
  <c r="R34" i="18"/>
  <c r="P34" i="18"/>
  <c r="Q34" i="18"/>
  <c r="Q33" i="18"/>
  <c r="P33" i="18"/>
  <c r="G33" i="18"/>
  <c r="G67" i="18" s="1"/>
  <c r="E31" i="18"/>
  <c r="L24" i="18"/>
  <c r="L27" i="18" s="1"/>
  <c r="N24" i="18"/>
  <c r="O24" i="18"/>
  <c r="L18" i="18"/>
  <c r="S128" i="18" s="1"/>
  <c r="I18" i="18"/>
  <c r="P128" i="18" s="1"/>
  <c r="J18" i="18"/>
  <c r="Q128" i="18" s="1"/>
  <c r="H24" i="18"/>
  <c r="J24" i="18"/>
  <c r="K24" i="18"/>
  <c r="M18" i="18"/>
  <c r="T128" i="18" s="1"/>
  <c r="I24" i="18"/>
  <c r="C10" i="20"/>
  <c r="AD10" i="20"/>
  <c r="M10" i="20"/>
  <c r="Y10" i="20"/>
  <c r="L10" i="20"/>
  <c r="E10" i="20"/>
  <c r="V10" i="20"/>
  <c r="S10" i="20"/>
  <c r="I10" i="20"/>
  <c r="R10" i="20"/>
  <c r="D31" i="18"/>
  <c r="R65" i="18"/>
  <c r="Q64" i="18"/>
  <c r="P64" i="18"/>
  <c r="Q65" i="18"/>
  <c r="P65" i="18"/>
  <c r="S64" i="18"/>
  <c r="R64" i="18"/>
  <c r="S65" i="18"/>
  <c r="Z10" i="20"/>
  <c r="T10" i="20"/>
  <c r="D10" i="20"/>
  <c r="U10" i="20"/>
  <c r="W10" i="20"/>
  <c r="N10" i="20"/>
  <c r="K10" i="20"/>
  <c r="G10" i="20"/>
  <c r="AE10" i="20"/>
  <c r="F10" i="20"/>
  <c r="J10" i="20"/>
  <c r="P10" i="20"/>
  <c r="B11" i="20"/>
  <c r="B35" i="18" s="1"/>
  <c r="B69" i="18" s="1"/>
  <c r="A50" i="20"/>
  <c r="AC10" i="20"/>
  <c r="AB10" i="20"/>
  <c r="AA10" i="20"/>
  <c r="X10" i="20"/>
  <c r="O25" i="18"/>
  <c r="N25" i="18"/>
  <c r="H25" i="18"/>
  <c r="M19" i="18"/>
  <c r="T129" i="18" s="1"/>
  <c r="J25" i="18"/>
  <c r="J19" i="18"/>
  <c r="Q129" i="18" s="1"/>
  <c r="K25" i="18"/>
  <c r="L19" i="18"/>
  <c r="S129" i="18" s="1"/>
  <c r="I25" i="18"/>
  <c r="I19" i="18"/>
  <c r="P129" i="18" s="1"/>
  <c r="M25" i="18"/>
  <c r="M27" i="18" s="1"/>
  <c r="R9" i="19"/>
  <c r="Q10" i="19"/>
  <c r="AA11" i="20" l="1"/>
  <c r="Q11" i="19"/>
  <c r="R11" i="19" s="1"/>
  <c r="S10" i="19"/>
  <c r="T10" i="19"/>
  <c r="V5" i="20"/>
  <c r="U37" i="20"/>
  <c r="U36" i="20"/>
  <c r="U4" i="20"/>
  <c r="U38" i="20"/>
  <c r="L26" i="18"/>
  <c r="BJ50" i="20"/>
  <c r="BF50" i="20"/>
  <c r="BB50" i="20"/>
  <c r="AX50" i="20"/>
  <c r="AT50" i="20"/>
  <c r="AP50" i="20"/>
  <c r="AL50" i="20"/>
  <c r="AH50" i="20"/>
  <c r="AD50" i="20"/>
  <c r="Z50" i="20"/>
  <c r="V50" i="20"/>
  <c r="R50" i="20"/>
  <c r="N50" i="20"/>
  <c r="J50" i="20"/>
  <c r="BK50" i="20"/>
  <c r="BG50" i="20"/>
  <c r="BC50" i="20"/>
  <c r="AY50" i="20"/>
  <c r="AU50" i="20"/>
  <c r="AQ50" i="20"/>
  <c r="AM50" i="20"/>
  <c r="AI50" i="20"/>
  <c r="AE50" i="20"/>
  <c r="AA50" i="20"/>
  <c r="W50" i="20"/>
  <c r="S50" i="20"/>
  <c r="O50" i="20"/>
  <c r="K50" i="20"/>
  <c r="BI50" i="20"/>
  <c r="BE50" i="20"/>
  <c r="BA50" i="20"/>
  <c r="AW50" i="20"/>
  <c r="AS50" i="20"/>
  <c r="AO50" i="20"/>
  <c r="AK50" i="20"/>
  <c r="AG50" i="20"/>
  <c r="AC50" i="20"/>
  <c r="Y50" i="20"/>
  <c r="U50" i="20"/>
  <c r="Q50" i="20"/>
  <c r="M50" i="20"/>
  <c r="I50" i="20"/>
  <c r="P50" i="20"/>
  <c r="BD50" i="20"/>
  <c r="AR50" i="20"/>
  <c r="L50" i="20"/>
  <c r="AV50" i="20"/>
  <c r="AB50" i="20"/>
  <c r="AN50" i="20"/>
  <c r="H50" i="20"/>
  <c r="AZ50" i="20"/>
  <c r="T50" i="20"/>
  <c r="AF50" i="20"/>
  <c r="X50" i="20"/>
  <c r="BH50" i="20"/>
  <c r="AJ50" i="20"/>
  <c r="H26" i="18"/>
  <c r="D50" i="20"/>
  <c r="F50" i="20"/>
  <c r="E50" i="20"/>
  <c r="G50" i="20"/>
  <c r="B50" i="20"/>
  <c r="U11" i="20"/>
  <c r="C11" i="20"/>
  <c r="N26" i="18"/>
  <c r="O26" i="18"/>
  <c r="X11" i="20"/>
  <c r="Q67" i="18"/>
  <c r="P68" i="18"/>
  <c r="P67" i="18"/>
  <c r="Q68" i="18"/>
  <c r="S67" i="18"/>
  <c r="R67" i="18"/>
  <c r="R68" i="18"/>
  <c r="C34" i="18"/>
  <c r="C68" i="18" s="1"/>
  <c r="W11" i="20"/>
  <c r="I26" i="18"/>
  <c r="K26" i="18"/>
  <c r="J26" i="18"/>
  <c r="AD11" i="20"/>
  <c r="H27" i="18"/>
  <c r="H31" i="18" s="1"/>
  <c r="N27" i="18"/>
  <c r="AF11" i="20"/>
  <c r="O11" i="20"/>
  <c r="E11" i="20"/>
  <c r="AE11" i="20"/>
  <c r="Q11" i="20"/>
  <c r="N11" i="20"/>
  <c r="I11" i="20"/>
  <c r="P11" i="20"/>
  <c r="G11" i="20"/>
  <c r="Y11" i="20"/>
  <c r="M11" i="20"/>
  <c r="T11" i="20"/>
  <c r="F11" i="20"/>
  <c r="J11" i="20"/>
  <c r="A51" i="20"/>
  <c r="C50" i="20"/>
  <c r="C51" i="20"/>
  <c r="B12" i="20"/>
  <c r="B36" i="18" s="1"/>
  <c r="B70" i="18" s="1"/>
  <c r="C52" i="20"/>
  <c r="L11" i="20"/>
  <c r="S11" i="20"/>
  <c r="AB11" i="20"/>
  <c r="D11" i="20"/>
  <c r="H11" i="20"/>
  <c r="V11" i="20"/>
  <c r="R11" i="20"/>
  <c r="AC11" i="20"/>
  <c r="Z11" i="20"/>
  <c r="K11" i="20"/>
  <c r="O27" i="18"/>
  <c r="J27" i="18"/>
  <c r="K27" i="18"/>
  <c r="M26" i="18"/>
  <c r="M30" i="18" s="1"/>
  <c r="I27" i="18"/>
  <c r="L31" i="18"/>
  <c r="L30" i="18"/>
  <c r="R10" i="19"/>
  <c r="Q12" i="19" l="1"/>
  <c r="Q13" i="19" s="1"/>
  <c r="W5" i="20"/>
  <c r="V37" i="20"/>
  <c r="V38" i="20"/>
  <c r="V4" i="20"/>
  <c r="V36" i="20"/>
  <c r="T11" i="19"/>
  <c r="S11" i="19"/>
  <c r="N31" i="18"/>
  <c r="BB51" i="20"/>
  <c r="AX51" i="20"/>
  <c r="BJ51" i="20"/>
  <c r="BF51" i="20"/>
  <c r="AT51" i="20"/>
  <c r="BH51" i="20"/>
  <c r="BD51" i="20"/>
  <c r="AZ51" i="20"/>
  <c r="BI51" i="20"/>
  <c r="AY51" i="20"/>
  <c r="AP51" i="20"/>
  <c r="AJ51" i="20"/>
  <c r="AE51" i="20"/>
  <c r="Y51" i="20"/>
  <c r="J51" i="20"/>
  <c r="AV51" i="20"/>
  <c r="AL51" i="20"/>
  <c r="AG51" i="20"/>
  <c r="R51" i="20"/>
  <c r="BG51" i="20"/>
  <c r="AQ51" i="20"/>
  <c r="AK51" i="20"/>
  <c r="V51" i="20"/>
  <c r="P51" i="20"/>
  <c r="K51" i="20"/>
  <c r="AB51" i="20"/>
  <c r="Q51" i="20"/>
  <c r="Z51" i="20"/>
  <c r="AA51" i="20"/>
  <c r="BK51" i="20"/>
  <c r="AR51" i="20"/>
  <c r="L51" i="20"/>
  <c r="BE51" i="20"/>
  <c r="AW51" i="20"/>
  <c r="AN51" i="20"/>
  <c r="AI51" i="20"/>
  <c r="AC51" i="20"/>
  <c r="N51" i="20"/>
  <c r="H51" i="20"/>
  <c r="BC51" i="20"/>
  <c r="AU51" i="20"/>
  <c r="AO51" i="20"/>
  <c r="T51" i="20"/>
  <c r="AF51" i="20"/>
  <c r="U51" i="20"/>
  <c r="AS51" i="20"/>
  <c r="AD51" i="20"/>
  <c r="X51" i="20"/>
  <c r="S51" i="20"/>
  <c r="M51" i="20"/>
  <c r="AH51" i="20"/>
  <c r="W51" i="20"/>
  <c r="O51" i="20"/>
  <c r="I51" i="20"/>
  <c r="BA51" i="20"/>
  <c r="AM51" i="20"/>
  <c r="D51" i="20"/>
  <c r="E51" i="20"/>
  <c r="F51" i="20"/>
  <c r="G51" i="20"/>
  <c r="Y12" i="20"/>
  <c r="K30" i="18"/>
  <c r="O30" i="18"/>
  <c r="C35" i="18"/>
  <c r="E34" i="18" s="1"/>
  <c r="AD12" i="20"/>
  <c r="I30" i="18"/>
  <c r="J30" i="18"/>
  <c r="C12" i="20"/>
  <c r="AB12" i="20"/>
  <c r="Z12" i="20"/>
  <c r="H30" i="18"/>
  <c r="N30" i="18"/>
  <c r="R12" i="20"/>
  <c r="K12" i="20"/>
  <c r="I12" i="20"/>
  <c r="G12" i="20"/>
  <c r="E12" i="20"/>
  <c r="V12" i="20"/>
  <c r="J31" i="18"/>
  <c r="Q12" i="20"/>
  <c r="L12" i="20"/>
  <c r="N12" i="20"/>
  <c r="AC12" i="20"/>
  <c r="T12" i="20"/>
  <c r="F12" i="20"/>
  <c r="X12" i="20"/>
  <c r="AE12" i="20"/>
  <c r="B13" i="20"/>
  <c r="B37" i="18" s="1"/>
  <c r="B71" i="18" s="1"/>
  <c r="A52" i="20"/>
  <c r="A12" i="20"/>
  <c r="A36" i="18" s="1"/>
  <c r="A70" i="18" s="1"/>
  <c r="D12" i="20"/>
  <c r="S12" i="20"/>
  <c r="P12" i="20"/>
  <c r="U12" i="20"/>
  <c r="W12" i="20"/>
  <c r="M12" i="20"/>
  <c r="AA12" i="20"/>
  <c r="J12" i="20"/>
  <c r="AF12" i="20"/>
  <c r="H12" i="20"/>
  <c r="O12" i="20"/>
  <c r="O31" i="18"/>
  <c r="I31" i="18"/>
  <c r="K31" i="18"/>
  <c r="M31" i="18"/>
  <c r="R12" i="19" l="1"/>
  <c r="T12" i="19"/>
  <c r="Z13" i="20"/>
  <c r="S12" i="19"/>
  <c r="T13" i="19"/>
  <c r="S13" i="19"/>
  <c r="X5" i="20"/>
  <c r="W38" i="20"/>
  <c r="W36" i="20"/>
  <c r="W4" i="20"/>
  <c r="W37" i="20"/>
  <c r="BH52" i="20"/>
  <c r="BD52" i="20"/>
  <c r="AZ52" i="20"/>
  <c r="AV52" i="20"/>
  <c r="AR52" i="20"/>
  <c r="AN52" i="20"/>
  <c r="AJ52" i="20"/>
  <c r="AF52" i="20"/>
  <c r="AB52" i="20"/>
  <c r="X52" i="20"/>
  <c r="T52" i="20"/>
  <c r="P52" i="20"/>
  <c r="L52" i="20"/>
  <c r="H52" i="20"/>
  <c r="BI52" i="20"/>
  <c r="BE52" i="20"/>
  <c r="BA52" i="20"/>
  <c r="AW52" i="20"/>
  <c r="AS52" i="20"/>
  <c r="AO52" i="20"/>
  <c r="AK52" i="20"/>
  <c r="AG52" i="20"/>
  <c r="AC52" i="20"/>
  <c r="Y52" i="20"/>
  <c r="U52" i="20"/>
  <c r="Q52" i="20"/>
  <c r="M52" i="20"/>
  <c r="I52" i="20"/>
  <c r="BK52" i="20"/>
  <c r="BG52" i="20"/>
  <c r="BC52" i="20"/>
  <c r="AY52" i="20"/>
  <c r="AU52" i="20"/>
  <c r="AQ52" i="20"/>
  <c r="AM52" i="20"/>
  <c r="AI52" i="20"/>
  <c r="AE52" i="20"/>
  <c r="AA52" i="20"/>
  <c r="W52" i="20"/>
  <c r="S52" i="20"/>
  <c r="O52" i="20"/>
  <c r="K52" i="20"/>
  <c r="R52" i="20"/>
  <c r="J52" i="20"/>
  <c r="AT52" i="20"/>
  <c r="AX52" i="20"/>
  <c r="AD52" i="20"/>
  <c r="BF52" i="20"/>
  <c r="N52" i="20"/>
  <c r="Z52" i="20"/>
  <c r="V52" i="20"/>
  <c r="AH52" i="20"/>
  <c r="BJ52" i="20"/>
  <c r="AL52" i="20"/>
  <c r="AP52" i="20"/>
  <c r="BB52" i="20"/>
  <c r="I13" i="20"/>
  <c r="F52" i="20"/>
  <c r="G52" i="20"/>
  <c r="E52" i="20"/>
  <c r="A53" i="20"/>
  <c r="D52" i="20"/>
  <c r="Q13" i="20"/>
  <c r="C36" i="18"/>
  <c r="Q37" i="18" s="1"/>
  <c r="F34" i="18"/>
  <c r="O34" i="18" s="1"/>
  <c r="P13" i="20"/>
  <c r="D34" i="18"/>
  <c r="C69" i="18"/>
  <c r="C13" i="20"/>
  <c r="W13" i="20"/>
  <c r="AD13" i="20"/>
  <c r="V13" i="20"/>
  <c r="K13" i="20"/>
  <c r="M13" i="20"/>
  <c r="AB13" i="20"/>
  <c r="AE13" i="20"/>
  <c r="T30" i="18"/>
  <c r="U30" i="18"/>
  <c r="R13" i="19"/>
  <c r="Q14" i="19"/>
  <c r="L13" i="20"/>
  <c r="D13" i="20"/>
  <c r="G13" i="20"/>
  <c r="X13" i="20"/>
  <c r="R13" i="20"/>
  <c r="E13" i="20"/>
  <c r="U13" i="20"/>
  <c r="T13" i="20"/>
  <c r="O13" i="20"/>
  <c r="N13" i="20"/>
  <c r="B14" i="20"/>
  <c r="B38" i="18" s="1"/>
  <c r="B72" i="18" s="1"/>
  <c r="S13" i="20"/>
  <c r="Y13" i="20"/>
  <c r="J13" i="20"/>
  <c r="F13" i="20"/>
  <c r="AC13" i="20"/>
  <c r="AA13" i="20"/>
  <c r="AF13" i="20"/>
  <c r="H13" i="20"/>
  <c r="U31" i="18"/>
  <c r="T31" i="18"/>
  <c r="S14" i="19" l="1"/>
  <c r="T14" i="19"/>
  <c r="Y5" i="20"/>
  <c r="X37" i="20"/>
  <c r="X36" i="20"/>
  <c r="X4" i="20"/>
  <c r="X38" i="20"/>
  <c r="BH53" i="20"/>
  <c r="BD53" i="20"/>
  <c r="AR53" i="20"/>
  <c r="AZ53" i="20"/>
  <c r="AV53" i="20"/>
  <c r="BJ53" i="20"/>
  <c r="BF53" i="20"/>
  <c r="BB53" i="20"/>
  <c r="BK53" i="20"/>
  <c r="AS53" i="20"/>
  <c r="AL53" i="20"/>
  <c r="AG53" i="20"/>
  <c r="AA53" i="20"/>
  <c r="L53" i="20"/>
  <c r="AX53" i="20"/>
  <c r="W53" i="20"/>
  <c r="H53" i="20"/>
  <c r="N53" i="20"/>
  <c r="BI53" i="20"/>
  <c r="AM53" i="20"/>
  <c r="X53" i="20"/>
  <c r="R53" i="20"/>
  <c r="M53" i="20"/>
  <c r="AJ53" i="20"/>
  <c r="Y53" i="20"/>
  <c r="Q53" i="20"/>
  <c r="AC53" i="20"/>
  <c r="AT53" i="20"/>
  <c r="AI53" i="20"/>
  <c r="BG53" i="20"/>
  <c r="AY53" i="20"/>
  <c r="AP53" i="20"/>
  <c r="AK53" i="20"/>
  <c r="AE53" i="20"/>
  <c r="P53" i="20"/>
  <c r="J53" i="20"/>
  <c r="G15" i="20" s="1"/>
  <c r="BE53" i="20"/>
  <c r="AC15" i="20" s="1"/>
  <c r="AW53" i="20"/>
  <c r="AQ53" i="20"/>
  <c r="AB53" i="20"/>
  <c r="V53" i="20"/>
  <c r="K53" i="20"/>
  <c r="AH53" i="20"/>
  <c r="BC53" i="20"/>
  <c r="AO53" i="20"/>
  <c r="T53" i="20"/>
  <c r="BA53" i="20"/>
  <c r="AU53" i="20"/>
  <c r="AF53" i="20"/>
  <c r="Z53" i="20"/>
  <c r="U53" i="20"/>
  <c r="O53" i="20"/>
  <c r="AD53" i="20"/>
  <c r="S53" i="20"/>
  <c r="AN53" i="20"/>
  <c r="I53" i="20"/>
  <c r="AC14" i="20"/>
  <c r="C54" i="20"/>
  <c r="F53" i="20"/>
  <c r="G53" i="20"/>
  <c r="E53" i="20"/>
  <c r="B53" i="20"/>
  <c r="A54" i="20"/>
  <c r="C55" i="20"/>
  <c r="C53" i="20"/>
  <c r="B15" i="20"/>
  <c r="B39" i="18" s="1"/>
  <c r="B73" i="18" s="1"/>
  <c r="D53" i="20"/>
  <c r="J14" i="20"/>
  <c r="C14" i="20"/>
  <c r="S36" i="18"/>
  <c r="P36" i="18"/>
  <c r="G37" i="18"/>
  <c r="G71" i="18" s="1"/>
  <c r="S37" i="18"/>
  <c r="R36" i="18"/>
  <c r="P37" i="18"/>
  <c r="G36" i="18"/>
  <c r="G70" i="18" s="1"/>
  <c r="Q36" i="18"/>
  <c r="R37" i="18"/>
  <c r="C70" i="18"/>
  <c r="R70" i="18" s="1"/>
  <c r="M34" i="18"/>
  <c r="N34" i="18"/>
  <c r="J33" i="18"/>
  <c r="H34" i="18"/>
  <c r="K33" i="18"/>
  <c r="N33" i="18"/>
  <c r="J34" i="18"/>
  <c r="K34" i="18"/>
  <c r="L33" i="18"/>
  <c r="O33" i="18"/>
  <c r="M33" i="18"/>
  <c r="H33" i="18"/>
  <c r="I33" i="18"/>
  <c r="I34" i="18"/>
  <c r="L34" i="18"/>
  <c r="C37" i="18"/>
  <c r="C71" i="18" s="1"/>
  <c r="I14" i="20"/>
  <c r="AB14" i="20"/>
  <c r="AF14" i="20"/>
  <c r="Q14" i="20"/>
  <c r="V30" i="18"/>
  <c r="R14" i="19"/>
  <c r="Q15" i="19"/>
  <c r="T14" i="20"/>
  <c r="L14" i="20"/>
  <c r="AD14" i="20"/>
  <c r="F14" i="20"/>
  <c r="N14" i="20"/>
  <c r="AE14" i="20"/>
  <c r="W14" i="20"/>
  <c r="V14" i="20"/>
  <c r="P14" i="20"/>
  <c r="D14" i="20"/>
  <c r="G14" i="20"/>
  <c r="X14" i="20"/>
  <c r="R14" i="20"/>
  <c r="Z14" i="20"/>
  <c r="Y14" i="20"/>
  <c r="H14" i="20"/>
  <c r="E14" i="20"/>
  <c r="U14" i="20"/>
  <c r="M14" i="20"/>
  <c r="O14" i="20"/>
  <c r="S14" i="20"/>
  <c r="AA14" i="20"/>
  <c r="K14" i="20"/>
  <c r="V31" i="18"/>
  <c r="AE15" i="20" l="1"/>
  <c r="Z5" i="20"/>
  <c r="Y37" i="20"/>
  <c r="Y36" i="20"/>
  <c r="Y4" i="20"/>
  <c r="Y38" i="20"/>
  <c r="T15" i="19"/>
  <c r="S15" i="19"/>
  <c r="P15" i="20"/>
  <c r="I15" i="20"/>
  <c r="Q15" i="20"/>
  <c r="E15" i="20"/>
  <c r="H15" i="20"/>
  <c r="BJ54" i="20"/>
  <c r="BF54" i="20"/>
  <c r="BB54" i="20"/>
  <c r="AX54" i="20"/>
  <c r="AT54" i="20"/>
  <c r="AP54" i="20"/>
  <c r="AL54" i="20"/>
  <c r="AH54" i="20"/>
  <c r="AD54" i="20"/>
  <c r="Z54" i="20"/>
  <c r="V54" i="20"/>
  <c r="R54" i="20"/>
  <c r="N54" i="20"/>
  <c r="J54" i="20"/>
  <c r="BK54" i="20"/>
  <c r="BG54" i="20"/>
  <c r="BC54" i="20"/>
  <c r="AY54" i="20"/>
  <c r="AU54" i="20"/>
  <c r="AQ54" i="20"/>
  <c r="AM54" i="20"/>
  <c r="AI54" i="20"/>
  <c r="AE54" i="20"/>
  <c r="AA54" i="20"/>
  <c r="W54" i="20"/>
  <c r="S54" i="20"/>
  <c r="O54" i="20"/>
  <c r="K54" i="20"/>
  <c r="BI54" i="20"/>
  <c r="BE54" i="20"/>
  <c r="BA54" i="20"/>
  <c r="AW54" i="20"/>
  <c r="AS54" i="20"/>
  <c r="AO54" i="20"/>
  <c r="AK54" i="20"/>
  <c r="AG54" i="20"/>
  <c r="AC54" i="20"/>
  <c r="Y54" i="20"/>
  <c r="U54" i="20"/>
  <c r="Q54" i="20"/>
  <c r="M54" i="20"/>
  <c r="I54" i="20"/>
  <c r="AZ54" i="20"/>
  <c r="T54" i="20"/>
  <c r="AV54" i="20"/>
  <c r="AR54" i="20"/>
  <c r="AF54" i="20"/>
  <c r="BH54" i="20"/>
  <c r="L54" i="20"/>
  <c r="X54" i="20"/>
  <c r="AJ54" i="20"/>
  <c r="BD54" i="20"/>
  <c r="AN54" i="20"/>
  <c r="H54" i="20"/>
  <c r="P54" i="20"/>
  <c r="AB54" i="20"/>
  <c r="M15" i="20"/>
  <c r="Z15" i="20"/>
  <c r="L15" i="20"/>
  <c r="T15" i="20"/>
  <c r="AA15" i="20"/>
  <c r="AD15" i="20"/>
  <c r="A55" i="20"/>
  <c r="D54" i="20"/>
  <c r="F54" i="20"/>
  <c r="E54" i="20"/>
  <c r="C16" i="20" s="1"/>
  <c r="G54" i="20"/>
  <c r="R15" i="20"/>
  <c r="C15" i="20"/>
  <c r="Y15" i="20"/>
  <c r="W15" i="20"/>
  <c r="K15" i="20"/>
  <c r="F15" i="20"/>
  <c r="V15" i="20"/>
  <c r="A15" i="20"/>
  <c r="A39" i="18" s="1"/>
  <c r="A73" i="18" s="1"/>
  <c r="S15" i="20"/>
  <c r="B16" i="20"/>
  <c r="B40" i="18" s="1"/>
  <c r="B74" i="18" s="1"/>
  <c r="O15" i="20"/>
  <c r="J15" i="20"/>
  <c r="AF15" i="20"/>
  <c r="AB15" i="20"/>
  <c r="N15" i="20"/>
  <c r="X15" i="20"/>
  <c r="U15" i="20"/>
  <c r="D15" i="20"/>
  <c r="P71" i="18"/>
  <c r="S70" i="18"/>
  <c r="R71" i="18"/>
  <c r="Q71" i="18"/>
  <c r="Q70" i="18"/>
  <c r="S71" i="18"/>
  <c r="P70" i="18"/>
  <c r="U34" i="18"/>
  <c r="T33" i="18"/>
  <c r="T34" i="18"/>
  <c r="U33" i="18"/>
  <c r="R15" i="19"/>
  <c r="Q16" i="19"/>
  <c r="C38" i="18"/>
  <c r="D37" i="18" s="1"/>
  <c r="F16" i="20" l="1"/>
  <c r="Q17" i="19"/>
  <c r="R17" i="19" s="1"/>
  <c r="S16" i="19"/>
  <c r="T16" i="19"/>
  <c r="AA5" i="20"/>
  <c r="Z38" i="20"/>
  <c r="Z36" i="20"/>
  <c r="Z37" i="20"/>
  <c r="Z4" i="20"/>
  <c r="G16" i="20"/>
  <c r="C39" i="18"/>
  <c r="R39" i="18" s="1"/>
  <c r="BJ55" i="20"/>
  <c r="BF55" i="20"/>
  <c r="AT55" i="20"/>
  <c r="BB55" i="20"/>
  <c r="AX55" i="20"/>
  <c r="BH55" i="20"/>
  <c r="BD55" i="20"/>
  <c r="AZ55" i="20"/>
  <c r="AU55" i="20"/>
  <c r="AN55" i="20"/>
  <c r="AI55" i="20"/>
  <c r="AC55" i="20"/>
  <c r="N55" i="20"/>
  <c r="I17" i="20" s="1"/>
  <c r="H55" i="20"/>
  <c r="AF55" i="20"/>
  <c r="AA55" i="20"/>
  <c r="AP55" i="20"/>
  <c r="AJ55" i="20"/>
  <c r="BE55" i="20"/>
  <c r="P55" i="20"/>
  <c r="BK55" i="20"/>
  <c r="BA55" i="20"/>
  <c r="AO55" i="20"/>
  <c r="Z55" i="20"/>
  <c r="T55" i="20"/>
  <c r="O55" i="20"/>
  <c r="I55" i="20"/>
  <c r="AR55" i="20"/>
  <c r="U55" i="20"/>
  <c r="X55" i="20"/>
  <c r="Y55" i="20"/>
  <c r="AV55" i="20"/>
  <c r="AQ55" i="20"/>
  <c r="K55" i="20"/>
  <c r="BI55" i="20"/>
  <c r="AS55" i="20"/>
  <c r="AM55" i="20"/>
  <c r="AG55" i="20"/>
  <c r="R55" i="20"/>
  <c r="L55" i="20"/>
  <c r="BG55" i="20"/>
  <c r="AY55" i="20"/>
  <c r="S55" i="20"/>
  <c r="M55" i="20"/>
  <c r="AE55" i="20"/>
  <c r="J55" i="20"/>
  <c r="BC55" i="20"/>
  <c r="AW55" i="20"/>
  <c r="AH55" i="20"/>
  <c r="AB55" i="20"/>
  <c r="W55" i="20"/>
  <c r="Q55" i="20"/>
  <c r="AL55" i="20"/>
  <c r="AD55" i="20"/>
  <c r="AK55" i="20"/>
  <c r="V55" i="20"/>
  <c r="D55" i="20"/>
  <c r="AA16" i="20"/>
  <c r="M16" i="20"/>
  <c r="P16" i="20"/>
  <c r="U16" i="20"/>
  <c r="O16" i="20"/>
  <c r="AF16" i="20"/>
  <c r="AD16" i="20"/>
  <c r="N16" i="20"/>
  <c r="H16" i="20"/>
  <c r="Y16" i="20"/>
  <c r="V16" i="20"/>
  <c r="E55" i="20"/>
  <c r="C17" i="20" s="1"/>
  <c r="I16" i="20"/>
  <c r="S16" i="20"/>
  <c r="B17" i="20"/>
  <c r="B41" i="18" s="1"/>
  <c r="B75" i="18" s="1"/>
  <c r="W16" i="20"/>
  <c r="AB16" i="20"/>
  <c r="Q16" i="20"/>
  <c r="X16" i="20"/>
  <c r="T16" i="20"/>
  <c r="A56" i="20"/>
  <c r="J16" i="20"/>
  <c r="K16" i="20"/>
  <c r="Z16" i="20"/>
  <c r="AE16" i="20"/>
  <c r="G55" i="20"/>
  <c r="D16" i="20"/>
  <c r="F55" i="20"/>
  <c r="L16" i="20"/>
  <c r="AC16" i="20"/>
  <c r="E16" i="20"/>
  <c r="C40" i="18" s="1"/>
  <c r="C74" i="18" s="1"/>
  <c r="R16" i="20"/>
  <c r="V34" i="18"/>
  <c r="V33" i="18"/>
  <c r="Q18" i="19"/>
  <c r="R16" i="19"/>
  <c r="C72" i="18"/>
  <c r="E37" i="18"/>
  <c r="F37" i="18"/>
  <c r="L36" i="18" s="1"/>
  <c r="Y17" i="20" l="1"/>
  <c r="G17" i="20"/>
  <c r="Q17" i="20"/>
  <c r="J17" i="20"/>
  <c r="P17" i="20"/>
  <c r="H17" i="20"/>
  <c r="AB5" i="20"/>
  <c r="AA38" i="20"/>
  <c r="AA36" i="20"/>
  <c r="AA4" i="20"/>
  <c r="AA37" i="20"/>
  <c r="S18" i="19"/>
  <c r="T18" i="19"/>
  <c r="T17" i="19"/>
  <c r="S17" i="19"/>
  <c r="V17" i="20"/>
  <c r="K17" i="20"/>
  <c r="S39" i="18"/>
  <c r="Q39" i="18"/>
  <c r="C73" i="18"/>
  <c r="S74" i="18" s="1"/>
  <c r="Q40" i="18"/>
  <c r="G39" i="18"/>
  <c r="G73" i="18" s="1"/>
  <c r="P40" i="18"/>
  <c r="R40" i="18"/>
  <c r="G40" i="18"/>
  <c r="G74" i="18" s="1"/>
  <c r="S40" i="18"/>
  <c r="P39" i="18"/>
  <c r="BH56" i="20"/>
  <c r="BD56" i="20"/>
  <c r="AZ56" i="20"/>
  <c r="AV56" i="20"/>
  <c r="AR56" i="20"/>
  <c r="AN56" i="20"/>
  <c r="AJ56" i="20"/>
  <c r="AF56" i="20"/>
  <c r="AB56" i="20"/>
  <c r="X56" i="20"/>
  <c r="T56" i="20"/>
  <c r="P56" i="20"/>
  <c r="L56" i="20"/>
  <c r="H56" i="20"/>
  <c r="BI56" i="20"/>
  <c r="BE56" i="20"/>
  <c r="BA56" i="20"/>
  <c r="AW56" i="20"/>
  <c r="AS56" i="20"/>
  <c r="AO56" i="20"/>
  <c r="AK56" i="20"/>
  <c r="AG56" i="20"/>
  <c r="AC56" i="20"/>
  <c r="Y56" i="20"/>
  <c r="U56" i="20"/>
  <c r="Q56" i="20"/>
  <c r="M56" i="20"/>
  <c r="I56" i="20"/>
  <c r="BK56" i="20"/>
  <c r="BG56" i="20"/>
  <c r="BC56" i="20"/>
  <c r="AY56" i="20"/>
  <c r="AU56" i="20"/>
  <c r="AQ56" i="20"/>
  <c r="AM56" i="20"/>
  <c r="AI56" i="20"/>
  <c r="AE56" i="20"/>
  <c r="AA56" i="20"/>
  <c r="W56" i="20"/>
  <c r="S56" i="20"/>
  <c r="O56" i="20"/>
  <c r="K56" i="20"/>
  <c r="BB56" i="20"/>
  <c r="V56" i="20"/>
  <c r="BF56" i="20"/>
  <c r="AX56" i="20"/>
  <c r="AD56" i="20"/>
  <c r="AT56" i="20"/>
  <c r="AH56" i="20"/>
  <c r="BJ56" i="20"/>
  <c r="Z56" i="20"/>
  <c r="AL56" i="20"/>
  <c r="R56" i="20"/>
  <c r="AP56" i="20"/>
  <c r="J56" i="20"/>
  <c r="N56" i="20"/>
  <c r="D17" i="20"/>
  <c r="W17" i="20"/>
  <c r="AA17" i="20"/>
  <c r="S17" i="20"/>
  <c r="T17" i="20"/>
  <c r="U17" i="20"/>
  <c r="AE17" i="20"/>
  <c r="Z17" i="20"/>
  <c r="O17" i="20"/>
  <c r="AB17" i="20"/>
  <c r="X17" i="20"/>
  <c r="C58" i="20"/>
  <c r="R17" i="20"/>
  <c r="N17" i="20"/>
  <c r="F17" i="20"/>
  <c r="M17" i="20"/>
  <c r="C57" i="20"/>
  <c r="G56" i="20"/>
  <c r="A57" i="20"/>
  <c r="D56" i="20"/>
  <c r="B18" i="20"/>
  <c r="B42" i="18" s="1"/>
  <c r="B76" i="18" s="1"/>
  <c r="C56" i="20"/>
  <c r="L17" i="20"/>
  <c r="AC17" i="20"/>
  <c r="AF17" i="20"/>
  <c r="AD17" i="20"/>
  <c r="B56" i="20"/>
  <c r="A18" i="20" s="1"/>
  <c r="A42" i="18" s="1"/>
  <c r="A76" i="18" s="1"/>
  <c r="E17" i="20"/>
  <c r="F56" i="20"/>
  <c r="E56" i="20"/>
  <c r="C18" i="20" s="1"/>
  <c r="C41" i="18"/>
  <c r="E40" i="18" s="1"/>
  <c r="O36" i="18"/>
  <c r="M36" i="18"/>
  <c r="N37" i="18"/>
  <c r="R18" i="19"/>
  <c r="Q19" i="19"/>
  <c r="O37" i="18"/>
  <c r="H36" i="18"/>
  <c r="M37" i="18"/>
  <c r="H37" i="18"/>
  <c r="J37" i="18"/>
  <c r="I37" i="18"/>
  <c r="K36" i="18"/>
  <c r="L37" i="18"/>
  <c r="I36" i="18"/>
  <c r="K37" i="18"/>
  <c r="N36" i="18"/>
  <c r="J36" i="18"/>
  <c r="T19" i="19" l="1"/>
  <c r="S19" i="19"/>
  <c r="AC5" i="20"/>
  <c r="AB37" i="20"/>
  <c r="AB4" i="20"/>
  <c r="AB36" i="20"/>
  <c r="AB38" i="20"/>
  <c r="R74" i="18"/>
  <c r="Q74" i="18"/>
  <c r="J18" i="20"/>
  <c r="Q73" i="18"/>
  <c r="S73" i="18"/>
  <c r="R73" i="18"/>
  <c r="P73" i="18"/>
  <c r="P74" i="18"/>
  <c r="AZ57" i="20"/>
  <c r="AV57" i="20"/>
  <c r="BH57" i="20"/>
  <c r="BD57" i="20"/>
  <c r="AR57" i="20"/>
  <c r="BJ57" i="20"/>
  <c r="BF57" i="20"/>
  <c r="BB57" i="20"/>
  <c r="AW57" i="20"/>
  <c r="AP57" i="20"/>
  <c r="AK57" i="20"/>
  <c r="AE57" i="20"/>
  <c r="P57" i="20"/>
  <c r="J57" i="20"/>
  <c r="AN57" i="20"/>
  <c r="AH57" i="20"/>
  <c r="AC57" i="20"/>
  <c r="W57" i="20"/>
  <c r="U57" i="20"/>
  <c r="AG57" i="20"/>
  <c r="M57" i="20"/>
  <c r="BC57" i="20"/>
  <c r="AQ57" i="20"/>
  <c r="AB57" i="20"/>
  <c r="V57" i="20"/>
  <c r="Q57" i="20"/>
  <c r="K57" i="20"/>
  <c r="BA57" i="20"/>
  <c r="L57" i="20"/>
  <c r="AX57" i="20"/>
  <c r="X57" i="20"/>
  <c r="BK57" i="20"/>
  <c r="AU57" i="20"/>
  <c r="AO57" i="20"/>
  <c r="AI57" i="20"/>
  <c r="T57" i="20"/>
  <c r="N57" i="20"/>
  <c r="I19" i="20" s="1"/>
  <c r="I57" i="20"/>
  <c r="BI57" i="20"/>
  <c r="AS57" i="20"/>
  <c r="AF57" i="20"/>
  <c r="Z57" i="20"/>
  <c r="O57" i="20"/>
  <c r="AM57" i="20"/>
  <c r="R57" i="20"/>
  <c r="BE57" i="20"/>
  <c r="AY57" i="20"/>
  <c r="AJ57" i="20"/>
  <c r="AD57" i="20"/>
  <c r="Y57" i="20"/>
  <c r="S57" i="20"/>
  <c r="AT57" i="20"/>
  <c r="H57" i="20"/>
  <c r="AL57" i="20"/>
  <c r="AA57" i="20"/>
  <c r="BG57" i="20"/>
  <c r="I18" i="20"/>
  <c r="AB18" i="20"/>
  <c r="T18" i="20"/>
  <c r="AD18" i="20"/>
  <c r="U18" i="20"/>
  <c r="X18" i="20"/>
  <c r="AE18" i="20"/>
  <c r="O18" i="20"/>
  <c r="C42" i="18" s="1"/>
  <c r="S18" i="20"/>
  <c r="Y18" i="20"/>
  <c r="Z18" i="20"/>
  <c r="M18" i="20"/>
  <c r="F57" i="20"/>
  <c r="D57" i="20"/>
  <c r="W18" i="20"/>
  <c r="E57" i="20"/>
  <c r="C19" i="20" s="1"/>
  <c r="N18" i="20"/>
  <c r="L18" i="20"/>
  <c r="A58" i="20"/>
  <c r="G57" i="20"/>
  <c r="AC18" i="20"/>
  <c r="K18" i="20"/>
  <c r="AF18" i="20"/>
  <c r="R18" i="20"/>
  <c r="P18" i="20"/>
  <c r="V18" i="20"/>
  <c r="H18" i="20"/>
  <c r="AA18" i="20"/>
  <c r="B19" i="20"/>
  <c r="B43" i="18" s="1"/>
  <c r="B77" i="18" s="1"/>
  <c r="F18" i="20"/>
  <c r="D18" i="20"/>
  <c r="Q18" i="20"/>
  <c r="G18" i="20"/>
  <c r="E18" i="20"/>
  <c r="F40" i="18"/>
  <c r="O40" i="18" s="1"/>
  <c r="C75" i="18"/>
  <c r="D40" i="18"/>
  <c r="R19" i="19"/>
  <c r="B18" i="19"/>
  <c r="B19" i="19"/>
  <c r="B16" i="19"/>
  <c r="T36" i="18"/>
  <c r="U37" i="18"/>
  <c r="U36" i="18"/>
  <c r="T37" i="18"/>
  <c r="AC38" i="20" l="1"/>
  <c r="AC37" i="20"/>
  <c r="AC36" i="20"/>
  <c r="AD5" i="20"/>
  <c r="AC4" i="20"/>
  <c r="S42" i="18"/>
  <c r="Q42" i="18"/>
  <c r="D19" i="20"/>
  <c r="P43" i="18"/>
  <c r="BJ58" i="20"/>
  <c r="BF58" i="20"/>
  <c r="BB58" i="20"/>
  <c r="AX58" i="20"/>
  <c r="AT58" i="20"/>
  <c r="AP58" i="20"/>
  <c r="AL58" i="20"/>
  <c r="AH58" i="20"/>
  <c r="AD58" i="20"/>
  <c r="Z58" i="20"/>
  <c r="V58" i="20"/>
  <c r="R58" i="20"/>
  <c r="N58" i="20"/>
  <c r="J58" i="20"/>
  <c r="BK58" i="20"/>
  <c r="BG58" i="20"/>
  <c r="BC58" i="20"/>
  <c r="AY58" i="20"/>
  <c r="AU58" i="20"/>
  <c r="AQ58" i="20"/>
  <c r="AM58" i="20"/>
  <c r="AI58" i="20"/>
  <c r="AE58" i="20"/>
  <c r="AA58" i="20"/>
  <c r="W58" i="20"/>
  <c r="S58" i="20"/>
  <c r="O58" i="20"/>
  <c r="K58" i="20"/>
  <c r="BI58" i="20"/>
  <c r="BE58" i="20"/>
  <c r="BA58" i="20"/>
  <c r="AW58" i="20"/>
  <c r="AS58" i="20"/>
  <c r="AO58" i="20"/>
  <c r="AK58" i="20"/>
  <c r="AG58" i="20"/>
  <c r="AC58" i="20"/>
  <c r="Y58" i="20"/>
  <c r="U58" i="20"/>
  <c r="Q58" i="20"/>
  <c r="M58" i="20"/>
  <c r="I58" i="20"/>
  <c r="BD58" i="20"/>
  <c r="X58" i="20"/>
  <c r="P58" i="20"/>
  <c r="T58" i="20"/>
  <c r="AV58" i="20"/>
  <c r="AJ58" i="20"/>
  <c r="H58" i="20"/>
  <c r="AF58" i="20"/>
  <c r="AZ58" i="20"/>
  <c r="AB58" i="20"/>
  <c r="AN58" i="20"/>
  <c r="AR58" i="20"/>
  <c r="L58" i="20"/>
  <c r="BH58" i="20"/>
  <c r="R43" i="18"/>
  <c r="Q43" i="18"/>
  <c r="P42" i="18"/>
  <c r="G42" i="18"/>
  <c r="G76" i="18" s="1"/>
  <c r="C76" i="18"/>
  <c r="Q76" i="18" s="1"/>
  <c r="R42" i="18"/>
  <c r="S43" i="18"/>
  <c r="G43" i="18"/>
  <c r="G77" i="18" s="1"/>
  <c r="H19" i="20"/>
  <c r="AF19" i="20"/>
  <c r="J19" i="20"/>
  <c r="AD19" i="20"/>
  <c r="O19" i="20"/>
  <c r="N19" i="20"/>
  <c r="AA19" i="20"/>
  <c r="AC19" i="20"/>
  <c r="Z19" i="20"/>
  <c r="AB19" i="20"/>
  <c r="Y19" i="20"/>
  <c r="K19" i="20"/>
  <c r="P19" i="20"/>
  <c r="X19" i="20"/>
  <c r="G58" i="20"/>
  <c r="R19" i="20"/>
  <c r="V19" i="20"/>
  <c r="B20" i="20"/>
  <c r="B44" i="18" s="1"/>
  <c r="B78" i="18" s="1"/>
  <c r="E58" i="20"/>
  <c r="C20" i="20" s="1"/>
  <c r="L19" i="20"/>
  <c r="W19" i="20"/>
  <c r="T19" i="20"/>
  <c r="G19" i="20"/>
  <c r="M19" i="20"/>
  <c r="E19" i="20"/>
  <c r="D58" i="20"/>
  <c r="F58" i="20"/>
  <c r="A59" i="20"/>
  <c r="AE19" i="20"/>
  <c r="U19" i="20"/>
  <c r="F19" i="20"/>
  <c r="Q19" i="20"/>
  <c r="S19" i="20"/>
  <c r="K40" i="18"/>
  <c r="K39" i="18"/>
  <c r="H40" i="18"/>
  <c r="I40" i="18"/>
  <c r="M40" i="18"/>
  <c r="L40" i="18"/>
  <c r="N40" i="18"/>
  <c r="J40" i="18"/>
  <c r="M39" i="18"/>
  <c r="I39" i="18"/>
  <c r="N39" i="18"/>
  <c r="L39" i="18"/>
  <c r="O39" i="18"/>
  <c r="H39" i="18"/>
  <c r="J39" i="18"/>
  <c r="V36" i="18"/>
  <c r="V37" i="18"/>
  <c r="I20" i="20" l="1"/>
  <c r="AE5" i="20"/>
  <c r="AD36" i="20"/>
  <c r="AD38" i="20"/>
  <c r="AD37" i="20"/>
  <c r="AD4" i="20"/>
  <c r="S76" i="18"/>
  <c r="U20" i="20"/>
  <c r="AE20" i="20"/>
  <c r="C43" i="18"/>
  <c r="C77" i="18" s="1"/>
  <c r="R76" i="18"/>
  <c r="Q77" i="18"/>
  <c r="P77" i="18"/>
  <c r="P76" i="18"/>
  <c r="S77" i="18"/>
  <c r="R77" i="18"/>
  <c r="BB59" i="20"/>
  <c r="AX59" i="20"/>
  <c r="BJ59" i="20"/>
  <c r="BF59" i="20"/>
  <c r="AT59" i="20"/>
  <c r="BH59" i="20"/>
  <c r="BD59" i="20"/>
  <c r="AZ59" i="20"/>
  <c r="AY59" i="20"/>
  <c r="AM59" i="20"/>
  <c r="AG59" i="20"/>
  <c r="R59" i="20"/>
  <c r="L59" i="20"/>
  <c r="BC59" i="20"/>
  <c r="AP59" i="20"/>
  <c r="AJ59" i="20"/>
  <c r="BE59" i="20"/>
  <c r="AD59" i="20"/>
  <c r="X59" i="20"/>
  <c r="S59" i="20"/>
  <c r="M59" i="20"/>
  <c r="AE59" i="20"/>
  <c r="J59" i="20"/>
  <c r="W59" i="20"/>
  <c r="AN59" i="20"/>
  <c r="H59" i="20"/>
  <c r="BI59" i="20"/>
  <c r="AO59" i="20"/>
  <c r="I59" i="20"/>
  <c r="AW59" i="20"/>
  <c r="AQ59" i="20"/>
  <c r="AK59" i="20"/>
  <c r="V59" i="20"/>
  <c r="P59" i="20"/>
  <c r="K59" i="20"/>
  <c r="BK59" i="20"/>
  <c r="BA59" i="20"/>
  <c r="AU59" i="20"/>
  <c r="AH59" i="20"/>
  <c r="AB59" i="20"/>
  <c r="Q59" i="20"/>
  <c r="AC59" i="20"/>
  <c r="BG59" i="20"/>
  <c r="AS59" i="20"/>
  <c r="AL59" i="20"/>
  <c r="AF59" i="20"/>
  <c r="AA59" i="20"/>
  <c r="U59" i="20"/>
  <c r="AV59" i="20"/>
  <c r="Z21" i="20" s="1"/>
  <c r="Y59" i="20"/>
  <c r="AI59" i="20"/>
  <c r="N59" i="20"/>
  <c r="AR59" i="20"/>
  <c r="Z59" i="20"/>
  <c r="T59" i="20"/>
  <c r="O59" i="20"/>
  <c r="D20" i="20"/>
  <c r="W20" i="20"/>
  <c r="L20" i="20"/>
  <c r="M20" i="20"/>
  <c r="V20" i="20"/>
  <c r="C61" i="20"/>
  <c r="AD20" i="20"/>
  <c r="N20" i="20"/>
  <c r="S20" i="20"/>
  <c r="Z20" i="20"/>
  <c r="F20" i="20"/>
  <c r="Q20" i="20"/>
  <c r="G20" i="20"/>
  <c r="AF20" i="20"/>
  <c r="J20" i="20"/>
  <c r="Y20" i="20"/>
  <c r="P20" i="20"/>
  <c r="F59" i="20"/>
  <c r="E20" i="20"/>
  <c r="E59" i="20"/>
  <c r="C21" i="20" s="1"/>
  <c r="T20" i="20"/>
  <c r="B59" i="20"/>
  <c r="X20" i="20"/>
  <c r="AC20" i="20"/>
  <c r="C59" i="20"/>
  <c r="A60" i="20"/>
  <c r="D59" i="20"/>
  <c r="AA20" i="20"/>
  <c r="C60" i="20"/>
  <c r="B21" i="20"/>
  <c r="B45" i="18" s="1"/>
  <c r="B79" i="18" s="1"/>
  <c r="G59" i="20"/>
  <c r="O20" i="20"/>
  <c r="H20" i="20"/>
  <c r="AB20" i="20"/>
  <c r="K20" i="20"/>
  <c r="R20" i="20"/>
  <c r="U40" i="18"/>
  <c r="T40" i="18"/>
  <c r="T39" i="18"/>
  <c r="U39" i="18"/>
  <c r="R21" i="20" l="1"/>
  <c r="AF5" i="20"/>
  <c r="AE37" i="20"/>
  <c r="AE36" i="20"/>
  <c r="AE38" i="20"/>
  <c r="AE4" i="20"/>
  <c r="S21" i="20"/>
  <c r="C44" i="18"/>
  <c r="E43" i="18" s="1"/>
  <c r="AD21" i="20"/>
  <c r="H21" i="20"/>
  <c r="BH60" i="20"/>
  <c r="BD60" i="20"/>
  <c r="AZ60" i="20"/>
  <c r="AV60" i="20"/>
  <c r="AR60" i="20"/>
  <c r="AN60" i="20"/>
  <c r="AJ60" i="20"/>
  <c r="AF60" i="20"/>
  <c r="AB60" i="20"/>
  <c r="X60" i="20"/>
  <c r="T60" i="20"/>
  <c r="P60" i="20"/>
  <c r="L60" i="20"/>
  <c r="H60" i="20"/>
  <c r="BI60" i="20"/>
  <c r="BE60" i="20"/>
  <c r="BA60" i="20"/>
  <c r="AW60" i="20"/>
  <c r="AS60" i="20"/>
  <c r="AO60" i="20"/>
  <c r="AK60" i="20"/>
  <c r="AG60" i="20"/>
  <c r="AC60" i="20"/>
  <c r="Y60" i="20"/>
  <c r="U60" i="20"/>
  <c r="Q60" i="20"/>
  <c r="M60" i="20"/>
  <c r="I60" i="20"/>
  <c r="BK60" i="20"/>
  <c r="BG60" i="20"/>
  <c r="BC60" i="20"/>
  <c r="AY60" i="20"/>
  <c r="AU60" i="20"/>
  <c r="AQ60" i="20"/>
  <c r="AM60" i="20"/>
  <c r="AI60" i="20"/>
  <c r="AE60" i="20"/>
  <c r="AA60" i="20"/>
  <c r="W60" i="20"/>
  <c r="S60" i="20"/>
  <c r="O60" i="20"/>
  <c r="K60" i="20"/>
  <c r="BF60" i="20"/>
  <c r="Z60" i="20"/>
  <c r="R60" i="20"/>
  <c r="J60" i="20"/>
  <c r="AX60" i="20"/>
  <c r="AL60" i="20"/>
  <c r="V60" i="20"/>
  <c r="BB60" i="20"/>
  <c r="AD60" i="20"/>
  <c r="AP60" i="20"/>
  <c r="W22" i="20" s="1"/>
  <c r="AT60" i="20"/>
  <c r="N60" i="20"/>
  <c r="BJ60" i="20"/>
  <c r="AH60" i="20"/>
  <c r="J21" i="20"/>
  <c r="K21" i="20"/>
  <c r="AE21" i="20"/>
  <c r="Y21" i="20"/>
  <c r="L21" i="20"/>
  <c r="M21" i="20"/>
  <c r="D21" i="20"/>
  <c r="G21" i="20"/>
  <c r="AB21" i="20"/>
  <c r="Q21" i="20"/>
  <c r="D60" i="20"/>
  <c r="X21" i="20"/>
  <c r="P21" i="20"/>
  <c r="B22" i="20"/>
  <c r="B46" i="18" s="1"/>
  <c r="B80" i="18" s="1"/>
  <c r="A61" i="20"/>
  <c r="AA21" i="20"/>
  <c r="T21" i="20"/>
  <c r="G60" i="20"/>
  <c r="U21" i="20"/>
  <c r="O21" i="20"/>
  <c r="E21" i="20"/>
  <c r="N21" i="20"/>
  <c r="AF21" i="20"/>
  <c r="V21" i="20"/>
  <c r="I21" i="20"/>
  <c r="W21" i="20"/>
  <c r="F21" i="20"/>
  <c r="AC21" i="20"/>
  <c r="B62" i="20"/>
  <c r="B65" i="20" s="1"/>
  <c r="B68" i="20" s="1"/>
  <c r="B71" i="20" s="1"/>
  <c r="A21" i="20"/>
  <c r="A45" i="18" s="1"/>
  <c r="A79" i="18" s="1"/>
  <c r="E60" i="20"/>
  <c r="C22" i="20" s="1"/>
  <c r="R22" i="20"/>
  <c r="AE22" i="20"/>
  <c r="F60" i="20"/>
  <c r="A62" i="20"/>
  <c r="V40" i="18"/>
  <c r="V39" i="18"/>
  <c r="AF38" i="20" l="1"/>
  <c r="AF37" i="20"/>
  <c r="AF4" i="20"/>
  <c r="AF36" i="20"/>
  <c r="C45" i="18"/>
  <c r="S46" i="18" s="1"/>
  <c r="N22" i="20"/>
  <c r="V22" i="20"/>
  <c r="F43" i="18"/>
  <c r="O43" i="18" s="1"/>
  <c r="C78" i="18"/>
  <c r="D43" i="18"/>
  <c r="AF22" i="20"/>
  <c r="X22" i="20"/>
  <c r="S22" i="20"/>
  <c r="BH61" i="20"/>
  <c r="BD61" i="20"/>
  <c r="AR61" i="20"/>
  <c r="AZ61" i="20"/>
  <c r="AV61" i="20"/>
  <c r="BJ61" i="20"/>
  <c r="BF61" i="20"/>
  <c r="BB61" i="20"/>
  <c r="AS61" i="20"/>
  <c r="AO61" i="20"/>
  <c r="AI61" i="20"/>
  <c r="T61" i="20"/>
  <c r="N61" i="20"/>
  <c r="I61" i="20"/>
  <c r="L61" i="20"/>
  <c r="S61" i="20"/>
  <c r="BA61" i="20"/>
  <c r="AE61" i="20"/>
  <c r="AT61" i="20"/>
  <c r="AB61" i="20"/>
  <c r="K61" i="20"/>
  <c r="BG61" i="20"/>
  <c r="AF61" i="20"/>
  <c r="Z61" i="20"/>
  <c r="U61" i="20"/>
  <c r="O61" i="20"/>
  <c r="BE61" i="20"/>
  <c r="AX61" i="20"/>
  <c r="AL61" i="20"/>
  <c r="AA61" i="20"/>
  <c r="AD61" i="20"/>
  <c r="AP61" i="20"/>
  <c r="J61" i="20"/>
  <c r="V61" i="20"/>
  <c r="AY61" i="20"/>
  <c r="AM61" i="20"/>
  <c r="X61" i="20"/>
  <c r="R61" i="20"/>
  <c r="M61" i="20"/>
  <c r="BC61" i="20"/>
  <c r="AW61" i="20"/>
  <c r="AJ61" i="20"/>
  <c r="Y61" i="20"/>
  <c r="P61" i="20"/>
  <c r="Q61" i="20"/>
  <c r="BI61" i="20"/>
  <c r="AU61" i="20"/>
  <c r="AN61" i="20"/>
  <c r="AH61" i="20"/>
  <c r="AC61" i="20"/>
  <c r="W61" i="20"/>
  <c r="H61" i="20"/>
  <c r="AG61" i="20"/>
  <c r="AK61" i="20"/>
  <c r="BK61" i="20"/>
  <c r="AQ61" i="20"/>
  <c r="BJ62" i="20"/>
  <c r="BF62" i="20"/>
  <c r="BB62" i="20"/>
  <c r="AX62" i="20"/>
  <c r="AT62" i="20"/>
  <c r="Y24" i="20" s="1"/>
  <c r="AP62" i="20"/>
  <c r="AL62" i="20"/>
  <c r="AH62" i="20"/>
  <c r="AD62" i="20"/>
  <c r="Z62" i="20"/>
  <c r="V62" i="20"/>
  <c r="M24" i="20" s="1"/>
  <c r="R62" i="20"/>
  <c r="N62" i="20"/>
  <c r="J62" i="20"/>
  <c r="G24" i="20" s="1"/>
  <c r="BK62" i="20"/>
  <c r="BG62" i="20"/>
  <c r="BC62" i="20"/>
  <c r="AY62" i="20"/>
  <c r="AU62" i="20"/>
  <c r="AQ62" i="20"/>
  <c r="AM62" i="20"/>
  <c r="AI62" i="20"/>
  <c r="AE62" i="20"/>
  <c r="AA62" i="20"/>
  <c r="W62" i="20"/>
  <c r="S62" i="20"/>
  <c r="O62" i="20"/>
  <c r="K62" i="20"/>
  <c r="BI62" i="20"/>
  <c r="BE62" i="20"/>
  <c r="BA62" i="20"/>
  <c r="AW62" i="20"/>
  <c r="AS62" i="20"/>
  <c r="AO62" i="20"/>
  <c r="AK62" i="20"/>
  <c r="AG62" i="20"/>
  <c r="AC62" i="20"/>
  <c r="Y62" i="20"/>
  <c r="U62" i="20"/>
  <c r="Q62" i="20"/>
  <c r="M62" i="20"/>
  <c r="I62" i="20"/>
  <c r="BH62" i="20"/>
  <c r="AB62" i="20"/>
  <c r="AR62" i="20"/>
  <c r="AN62" i="20"/>
  <c r="H62" i="20"/>
  <c r="AZ62" i="20"/>
  <c r="AB24" i="20" s="1"/>
  <c r="BD62" i="20"/>
  <c r="AF62" i="20"/>
  <c r="AV62" i="20"/>
  <c r="Z24" i="20" s="1"/>
  <c r="AJ62" i="20"/>
  <c r="T24" i="20" s="1"/>
  <c r="P62" i="20"/>
  <c r="T62" i="20"/>
  <c r="L62" i="20"/>
  <c r="X62" i="20"/>
  <c r="G22" i="20"/>
  <c r="H22" i="20"/>
  <c r="Y22" i="20"/>
  <c r="I22" i="20"/>
  <c r="Z22" i="20"/>
  <c r="O22" i="20"/>
  <c r="U22" i="20"/>
  <c r="F22" i="20"/>
  <c r="P22" i="20"/>
  <c r="AD22" i="20"/>
  <c r="L22" i="20"/>
  <c r="J22" i="20"/>
  <c r="G61" i="20"/>
  <c r="E22" i="20"/>
  <c r="F61" i="20"/>
  <c r="B23" i="20"/>
  <c r="B47" i="18" s="1"/>
  <c r="B81" i="18" s="1"/>
  <c r="D61" i="20"/>
  <c r="AC22" i="20"/>
  <c r="K22" i="20"/>
  <c r="AA22" i="20"/>
  <c r="E61" i="20"/>
  <c r="C23" i="20" s="1"/>
  <c r="D22" i="20"/>
  <c r="M22" i="20"/>
  <c r="Q22" i="20"/>
  <c r="AB22" i="20"/>
  <c r="T22" i="20"/>
  <c r="F62" i="20"/>
  <c r="E24" i="20" s="1"/>
  <c r="E62" i="20"/>
  <c r="G62" i="20"/>
  <c r="D62" i="20"/>
  <c r="A24" i="20"/>
  <c r="A48" i="18" s="1"/>
  <c r="A82" i="18" s="1"/>
  <c r="C62" i="20"/>
  <c r="C63" i="20"/>
  <c r="C64" i="20"/>
  <c r="B24" i="20"/>
  <c r="B48" i="18" s="1"/>
  <c r="B82" i="18" s="1"/>
  <c r="A63" i="20"/>
  <c r="P23" i="20" l="1"/>
  <c r="J42" i="18"/>
  <c r="H43" i="18"/>
  <c r="I42" i="18"/>
  <c r="K43" i="18"/>
  <c r="M42" i="18"/>
  <c r="AE23" i="20"/>
  <c r="N43" i="18"/>
  <c r="V23" i="20"/>
  <c r="O42" i="18"/>
  <c r="M43" i="18"/>
  <c r="N42" i="18"/>
  <c r="H42" i="18"/>
  <c r="S45" i="18"/>
  <c r="R45" i="18"/>
  <c r="P46" i="18"/>
  <c r="G45" i="18"/>
  <c r="G79" i="18" s="1"/>
  <c r="G46" i="18"/>
  <c r="G80" i="18" s="1"/>
  <c r="I43" i="18"/>
  <c r="AC23" i="20"/>
  <c r="Q45" i="18"/>
  <c r="Q46" i="18"/>
  <c r="R46" i="18"/>
  <c r="C46" i="18"/>
  <c r="C80" i="18" s="1"/>
  <c r="J43" i="18"/>
  <c r="F23" i="20"/>
  <c r="K42" i="18"/>
  <c r="C79" i="18"/>
  <c r="S80" i="18" s="1"/>
  <c r="P45" i="18"/>
  <c r="L43" i="18"/>
  <c r="L42" i="18"/>
  <c r="BJ63" i="20"/>
  <c r="BF63" i="20"/>
  <c r="AT63" i="20"/>
  <c r="Y25" i="20" s="1"/>
  <c r="BB63" i="20"/>
  <c r="AX63" i="20"/>
  <c r="BH63" i="20"/>
  <c r="BD63" i="20"/>
  <c r="AZ63" i="20"/>
  <c r="AU63" i="20"/>
  <c r="AQ63" i="20"/>
  <c r="AK63" i="20"/>
  <c r="V63" i="20"/>
  <c r="P63" i="20"/>
  <c r="K63" i="20"/>
  <c r="BG63" i="20"/>
  <c r="H63" i="20"/>
  <c r="R63" i="20"/>
  <c r="AV63" i="20"/>
  <c r="BI63" i="20"/>
  <c r="AH63" i="20"/>
  <c r="AB63" i="20"/>
  <c r="W63" i="20"/>
  <c r="Q63" i="20"/>
  <c r="AI63" i="20"/>
  <c r="N63" i="20"/>
  <c r="U63" i="20"/>
  <c r="BC63" i="20"/>
  <c r="AM63" i="20"/>
  <c r="AD63" i="20"/>
  <c r="Q25" i="20" s="1"/>
  <c r="AS63" i="20"/>
  <c r="AO63" i="20"/>
  <c r="Z63" i="20"/>
  <c r="O25" i="20" s="1"/>
  <c r="T63" i="20"/>
  <c r="L25" i="20" s="1"/>
  <c r="O63" i="20"/>
  <c r="I63" i="20"/>
  <c r="BE63" i="20"/>
  <c r="AY63" i="20"/>
  <c r="AL63" i="20"/>
  <c r="AF63" i="20"/>
  <c r="AA63" i="20"/>
  <c r="BK63" i="20"/>
  <c r="BA63" i="20"/>
  <c r="AW63" i="20"/>
  <c r="AP63" i="20"/>
  <c r="AJ63" i="20"/>
  <c r="AE63" i="20"/>
  <c r="Y63" i="20"/>
  <c r="J63" i="20"/>
  <c r="AR63" i="20"/>
  <c r="AN63" i="20"/>
  <c r="AC63" i="20"/>
  <c r="AG63" i="20"/>
  <c r="L63" i="20"/>
  <c r="X63" i="20"/>
  <c r="S63" i="20"/>
  <c r="M63" i="20"/>
  <c r="K23" i="20"/>
  <c r="X23" i="20"/>
  <c r="Z23" i="20"/>
  <c r="H23" i="20"/>
  <c r="Y23" i="20"/>
  <c r="AA23" i="20"/>
  <c r="I23" i="20"/>
  <c r="Q23" i="20"/>
  <c r="M23" i="20"/>
  <c r="AD23" i="20"/>
  <c r="S23" i="20"/>
  <c r="N23" i="20"/>
  <c r="O23" i="20"/>
  <c r="C47" i="18" s="1"/>
  <c r="C81" i="18" s="1"/>
  <c r="AF23" i="20"/>
  <c r="U23" i="20"/>
  <c r="G23" i="20"/>
  <c r="J23" i="20"/>
  <c r="R23" i="20"/>
  <c r="T23" i="20"/>
  <c r="E23" i="20"/>
  <c r="AB23" i="20"/>
  <c r="W23" i="20"/>
  <c r="L23" i="20"/>
  <c r="D23" i="20"/>
  <c r="E63" i="20"/>
  <c r="D63" i="20"/>
  <c r="F63" i="20"/>
  <c r="G63" i="20"/>
  <c r="P24" i="20"/>
  <c r="AD24" i="20"/>
  <c r="I24" i="20"/>
  <c r="V24" i="20"/>
  <c r="F24" i="20"/>
  <c r="B25" i="20"/>
  <c r="B49" i="18" s="1"/>
  <c r="B83" i="18" s="1"/>
  <c r="C25" i="20"/>
  <c r="A64" i="20"/>
  <c r="AA24" i="20"/>
  <c r="H24" i="20"/>
  <c r="K24" i="20"/>
  <c r="J24" i="20"/>
  <c r="L24" i="20"/>
  <c r="N24" i="20"/>
  <c r="AC24" i="20"/>
  <c r="Q24" i="20"/>
  <c r="AF24" i="20"/>
  <c r="W24" i="20"/>
  <c r="R24" i="20"/>
  <c r="AE24" i="20"/>
  <c r="S24" i="20"/>
  <c r="X24" i="20"/>
  <c r="D24" i="20"/>
  <c r="C24" i="20"/>
  <c r="C48" i="18" s="1"/>
  <c r="O24" i="20"/>
  <c r="U24" i="20"/>
  <c r="Q79" i="18" l="1"/>
  <c r="R79" i="18"/>
  <c r="P79" i="18"/>
  <c r="P80" i="18"/>
  <c r="Q80" i="18"/>
  <c r="S79" i="18"/>
  <c r="R80" i="18"/>
  <c r="T42" i="18"/>
  <c r="T43" i="18"/>
  <c r="U43" i="18"/>
  <c r="U42" i="18"/>
  <c r="E46" i="18"/>
  <c r="D46" i="18"/>
  <c r="F46" i="18"/>
  <c r="BH64" i="20"/>
  <c r="BD64" i="20"/>
  <c r="AZ64" i="20"/>
  <c r="AV64" i="20"/>
  <c r="AR64" i="20"/>
  <c r="AN64" i="20"/>
  <c r="AJ64" i="20"/>
  <c r="AF64" i="20"/>
  <c r="AB64" i="20"/>
  <c r="P26" i="20" s="1"/>
  <c r="X64" i="20"/>
  <c r="T64" i="20"/>
  <c r="P64" i="20"/>
  <c r="L64" i="20"/>
  <c r="H64" i="20"/>
  <c r="BI64" i="20"/>
  <c r="BE64" i="20"/>
  <c r="BA64" i="20"/>
  <c r="AW64" i="20"/>
  <c r="AS64" i="20"/>
  <c r="AO64" i="20"/>
  <c r="AK64" i="20"/>
  <c r="AG64" i="20"/>
  <c r="AC64" i="20"/>
  <c r="Y64" i="20"/>
  <c r="U64" i="20"/>
  <c r="Q64" i="20"/>
  <c r="M64" i="20"/>
  <c r="I64" i="20"/>
  <c r="BK64" i="20"/>
  <c r="BG64" i="20"/>
  <c r="BC64" i="20"/>
  <c r="AY64" i="20"/>
  <c r="AU64" i="20"/>
  <c r="AQ64" i="20"/>
  <c r="AM64" i="20"/>
  <c r="AI64" i="20"/>
  <c r="AE64" i="20"/>
  <c r="AA64" i="20"/>
  <c r="W64" i="20"/>
  <c r="S64" i="20"/>
  <c r="O64" i="20"/>
  <c r="K64" i="20"/>
  <c r="BJ64" i="20"/>
  <c r="AD64" i="20"/>
  <c r="AT64" i="20"/>
  <c r="AP64" i="20"/>
  <c r="J64" i="20"/>
  <c r="V64" i="20"/>
  <c r="M26" i="20" s="1"/>
  <c r="N64" i="20"/>
  <c r="BB64" i="20"/>
  <c r="AL64" i="20"/>
  <c r="BF64" i="20"/>
  <c r="AH64" i="20"/>
  <c r="AX64" i="20"/>
  <c r="Z64" i="20"/>
  <c r="R64" i="20"/>
  <c r="D64" i="20"/>
  <c r="F64" i="20"/>
  <c r="G64" i="20"/>
  <c r="E64" i="20"/>
  <c r="H25" i="20"/>
  <c r="S25" i="20"/>
  <c r="AF25" i="20"/>
  <c r="M25" i="20"/>
  <c r="J25" i="20"/>
  <c r="Z25" i="20"/>
  <c r="AA25" i="20"/>
  <c r="X25" i="20"/>
  <c r="P25" i="20"/>
  <c r="U25" i="20"/>
  <c r="W25" i="20"/>
  <c r="C82" i="18"/>
  <c r="Q49" i="18"/>
  <c r="R49" i="18"/>
  <c r="S48" i="18"/>
  <c r="Q48" i="18"/>
  <c r="G48" i="18"/>
  <c r="G82" i="18" s="1"/>
  <c r="G49" i="18"/>
  <c r="G83" i="18" s="1"/>
  <c r="P48" i="18"/>
  <c r="S49" i="18"/>
  <c r="P49" i="18"/>
  <c r="R48" i="18"/>
  <c r="AB25" i="20"/>
  <c r="D25" i="20"/>
  <c r="A65" i="20"/>
  <c r="O26" i="20"/>
  <c r="B26" i="20"/>
  <c r="B50" i="18" s="1"/>
  <c r="B84" i="18" s="1"/>
  <c r="T25" i="20"/>
  <c r="G25" i="20"/>
  <c r="N25" i="20"/>
  <c r="R25" i="20"/>
  <c r="K25" i="20"/>
  <c r="AD25" i="20"/>
  <c r="F25" i="20"/>
  <c r="E25" i="20"/>
  <c r="C49" i="18" s="1"/>
  <c r="C83" i="18" s="1"/>
  <c r="I25" i="20"/>
  <c r="V25" i="20"/>
  <c r="AC25" i="20"/>
  <c r="AE25" i="20"/>
  <c r="L46" i="18" l="1"/>
  <c r="V42" i="18"/>
  <c r="V43" i="18"/>
  <c r="H46" i="18"/>
  <c r="H45" i="18"/>
  <c r="L45" i="18"/>
  <c r="N46" i="18"/>
  <c r="I45" i="18"/>
  <c r="M46" i="18"/>
  <c r="O46" i="18"/>
  <c r="J45" i="18"/>
  <c r="K46" i="18"/>
  <c r="N45" i="18"/>
  <c r="M45" i="18"/>
  <c r="I46" i="18"/>
  <c r="J46" i="18"/>
  <c r="O45" i="18"/>
  <c r="K45" i="18"/>
  <c r="AZ65" i="20"/>
  <c r="AB27" i="20" s="1"/>
  <c r="AV65" i="20"/>
  <c r="Z27" i="20" s="1"/>
  <c r="BH65" i="20"/>
  <c r="AF27" i="20" s="1"/>
  <c r="BD65" i="20"/>
  <c r="AR65" i="20"/>
  <c r="X27" i="20" s="1"/>
  <c r="BJ65" i="20"/>
  <c r="BF65" i="20"/>
  <c r="AE27" i="20" s="1"/>
  <c r="BB65" i="20"/>
  <c r="AC27" i="20" s="1"/>
  <c r="BA65" i="20"/>
  <c r="AW65" i="20"/>
  <c r="AM65" i="20"/>
  <c r="X65" i="20"/>
  <c r="N27" i="20" s="1"/>
  <c r="R65" i="20"/>
  <c r="K27" i="20" s="1"/>
  <c r="M65" i="20"/>
  <c r="BI65" i="20"/>
  <c r="AT65" i="20"/>
  <c r="AE65" i="20"/>
  <c r="H65" i="20"/>
  <c r="F27" i="20" s="1"/>
  <c r="AO65" i="20"/>
  <c r="AI65" i="20"/>
  <c r="AX65" i="20"/>
  <c r="AA27" i="20" s="1"/>
  <c r="Z65" i="20"/>
  <c r="O27" i="20" s="1"/>
  <c r="BK65" i="20"/>
  <c r="AJ65" i="20"/>
  <c r="AD65" i="20"/>
  <c r="Q27" i="20" s="1"/>
  <c r="Y65" i="20"/>
  <c r="S65" i="20"/>
  <c r="AP65" i="20"/>
  <c r="W27" i="20" s="1"/>
  <c r="BE65" i="20"/>
  <c r="T65" i="20"/>
  <c r="L27" i="20" s="1"/>
  <c r="U65" i="20"/>
  <c r="AU65" i="20"/>
  <c r="AQ65" i="20"/>
  <c r="AB65" i="20"/>
  <c r="P27" i="20" s="1"/>
  <c r="V65" i="20"/>
  <c r="M27" i="20" s="1"/>
  <c r="Q65" i="20"/>
  <c r="K65" i="20"/>
  <c r="BG65" i="20"/>
  <c r="AS65" i="20"/>
  <c r="AN65" i="20"/>
  <c r="AH65" i="20"/>
  <c r="AC65" i="20"/>
  <c r="N65" i="20"/>
  <c r="I27" i="20" s="1"/>
  <c r="I65" i="20"/>
  <c r="O65" i="20"/>
  <c r="BC65" i="20"/>
  <c r="AY65" i="20"/>
  <c r="AL65" i="20"/>
  <c r="U27" i="20" s="1"/>
  <c r="AG65" i="20"/>
  <c r="AA65" i="20"/>
  <c r="L65" i="20"/>
  <c r="H27" i="20" s="1"/>
  <c r="AK65" i="20"/>
  <c r="P65" i="20"/>
  <c r="J27" i="20" s="1"/>
  <c r="J65" i="20"/>
  <c r="G27" i="20" s="1"/>
  <c r="W65" i="20"/>
  <c r="AF65" i="20"/>
  <c r="D65" i="20"/>
  <c r="D27" i="20" s="1"/>
  <c r="F65" i="20"/>
  <c r="E27" i="20" s="1"/>
  <c r="E65" i="20"/>
  <c r="G65" i="20"/>
  <c r="T26" i="20"/>
  <c r="C26" i="20"/>
  <c r="X26" i="20"/>
  <c r="AB26" i="20"/>
  <c r="K26" i="20"/>
  <c r="N26" i="20"/>
  <c r="Q26" i="20"/>
  <c r="W26" i="20"/>
  <c r="AE26" i="20"/>
  <c r="Y26" i="20"/>
  <c r="L26" i="20"/>
  <c r="I26" i="20"/>
  <c r="AD26" i="20"/>
  <c r="AF26" i="20"/>
  <c r="F26" i="20"/>
  <c r="C65" i="20"/>
  <c r="C27" i="20"/>
  <c r="T27" i="20"/>
  <c r="R27" i="20"/>
  <c r="Y27" i="20"/>
  <c r="B27" i="20"/>
  <c r="B51" i="18" s="1"/>
  <c r="B85" i="18" s="1"/>
  <c r="C67" i="20"/>
  <c r="V27" i="20"/>
  <c r="S27" i="20"/>
  <c r="AD27" i="20"/>
  <c r="A66" i="20"/>
  <c r="C66" i="20"/>
  <c r="S26" i="20"/>
  <c r="U26" i="20"/>
  <c r="D26" i="20"/>
  <c r="R82" i="18"/>
  <c r="Q83" i="18"/>
  <c r="R83" i="18"/>
  <c r="P82" i="18"/>
  <c r="Q82" i="18"/>
  <c r="S83" i="18"/>
  <c r="S82" i="18"/>
  <c r="P83" i="18"/>
  <c r="J26" i="20"/>
  <c r="AC26" i="20"/>
  <c r="AA26" i="20"/>
  <c r="V26" i="20"/>
  <c r="G26" i="20"/>
  <c r="R26" i="20"/>
  <c r="H26" i="20"/>
  <c r="E26" i="20"/>
  <c r="Z26" i="20"/>
  <c r="T45" i="18" l="1"/>
  <c r="U45" i="18"/>
  <c r="U46" i="18"/>
  <c r="T46" i="18"/>
  <c r="BJ66" i="20"/>
  <c r="BF66" i="20"/>
  <c r="AE28" i="20" s="1"/>
  <c r="BB66" i="20"/>
  <c r="AC28" i="20" s="1"/>
  <c r="AX66" i="20"/>
  <c r="AA28" i="20" s="1"/>
  <c r="AT66" i="20"/>
  <c r="Y28" i="20" s="1"/>
  <c r="AP66" i="20"/>
  <c r="W28" i="20" s="1"/>
  <c r="AL66" i="20"/>
  <c r="U28" i="20" s="1"/>
  <c r="AH66" i="20"/>
  <c r="S28" i="20" s="1"/>
  <c r="AD66" i="20"/>
  <c r="Z66" i="20"/>
  <c r="O28" i="20" s="1"/>
  <c r="V66" i="20"/>
  <c r="M28" i="20" s="1"/>
  <c r="R66" i="20"/>
  <c r="K28" i="20" s="1"/>
  <c r="N66" i="20"/>
  <c r="I28" i="20" s="1"/>
  <c r="J66" i="20"/>
  <c r="G28" i="20" s="1"/>
  <c r="BK66" i="20"/>
  <c r="BG66" i="20"/>
  <c r="BC66" i="20"/>
  <c r="AY66" i="20"/>
  <c r="AU66" i="20"/>
  <c r="AQ66" i="20"/>
  <c r="AM66" i="20"/>
  <c r="AI66" i="20"/>
  <c r="AE66" i="20"/>
  <c r="AA66" i="20"/>
  <c r="W66" i="20"/>
  <c r="S66" i="20"/>
  <c r="O66" i="20"/>
  <c r="K66" i="20"/>
  <c r="BI66" i="20"/>
  <c r="BE66" i="20"/>
  <c r="BA66" i="20"/>
  <c r="AW66" i="20"/>
  <c r="AS66" i="20"/>
  <c r="AO66" i="20"/>
  <c r="AK66" i="20"/>
  <c r="AG66" i="20"/>
  <c r="AC66" i="20"/>
  <c r="Y66" i="20"/>
  <c r="U66" i="20"/>
  <c r="Q66" i="20"/>
  <c r="M66" i="20"/>
  <c r="I66" i="20"/>
  <c r="AF66" i="20"/>
  <c r="R28" i="20" s="1"/>
  <c r="X66" i="20"/>
  <c r="N28" i="20" s="1"/>
  <c r="P66" i="20"/>
  <c r="J28" i="20" s="1"/>
  <c r="AB66" i="20"/>
  <c r="P28" i="20" s="1"/>
  <c r="H66" i="20"/>
  <c r="F28" i="20" s="1"/>
  <c r="AZ66" i="20"/>
  <c r="AB28" i="20" s="1"/>
  <c r="AV66" i="20"/>
  <c r="L66" i="20"/>
  <c r="H28" i="20" s="1"/>
  <c r="BH66" i="20"/>
  <c r="AF28" i="20" s="1"/>
  <c r="AJ66" i="20"/>
  <c r="T28" i="20" s="1"/>
  <c r="BD66" i="20"/>
  <c r="AD28" i="20" s="1"/>
  <c r="T66" i="20"/>
  <c r="L28" i="20" s="1"/>
  <c r="AR66" i="20"/>
  <c r="X28" i="20" s="1"/>
  <c r="AN66" i="20"/>
  <c r="V28" i="20" s="1"/>
  <c r="F66" i="20"/>
  <c r="E28" i="20" s="1"/>
  <c r="E66" i="20"/>
  <c r="G66" i="20"/>
  <c r="D66" i="20"/>
  <c r="D28" i="20" s="1"/>
  <c r="C50" i="18"/>
  <c r="F49" i="18" s="1"/>
  <c r="C51" i="18"/>
  <c r="S51" i="18" s="1"/>
  <c r="A27" i="20"/>
  <c r="A51" i="18" s="1"/>
  <c r="A85" i="18" s="1"/>
  <c r="Z28" i="20"/>
  <c r="B28" i="20"/>
  <c r="B52" i="18" s="1"/>
  <c r="B86" i="18" s="1"/>
  <c r="C28" i="20"/>
  <c r="Q28" i="20"/>
  <c r="A67" i="20"/>
  <c r="V45" i="18" l="1"/>
  <c r="V46" i="18"/>
  <c r="BJ67" i="20"/>
  <c r="BB67" i="20"/>
  <c r="AC29" i="20" s="1"/>
  <c r="AX67" i="20"/>
  <c r="AA29" i="20" s="1"/>
  <c r="BF67" i="20"/>
  <c r="AE29" i="20" s="1"/>
  <c r="AT67" i="20"/>
  <c r="Y29" i="20" s="1"/>
  <c r="BH67" i="20"/>
  <c r="AF29" i="20" s="1"/>
  <c r="BD67" i="20"/>
  <c r="AD29" i="20" s="1"/>
  <c r="AZ67" i="20"/>
  <c r="AB29" i="20" s="1"/>
  <c r="BC67" i="20"/>
  <c r="AY67" i="20"/>
  <c r="AO67" i="20"/>
  <c r="Z67" i="20"/>
  <c r="O29" i="20" s="1"/>
  <c r="T67" i="20"/>
  <c r="O67" i="20"/>
  <c r="I67" i="20"/>
  <c r="BK67" i="20"/>
  <c r="BA67" i="20"/>
  <c r="AV67" i="20"/>
  <c r="Z29" i="20" s="1"/>
  <c r="AM67" i="20"/>
  <c r="AG67" i="20"/>
  <c r="Y67" i="20"/>
  <c r="P67" i="20"/>
  <c r="J29" i="20" s="1"/>
  <c r="AR67" i="20"/>
  <c r="X29" i="20" s="1"/>
  <c r="W67" i="20"/>
  <c r="AL67" i="20"/>
  <c r="U29" i="20" s="1"/>
  <c r="AF67" i="20"/>
  <c r="R29" i="20" s="1"/>
  <c r="AA67" i="20"/>
  <c r="U67" i="20"/>
  <c r="R67" i="20"/>
  <c r="AK67" i="20"/>
  <c r="AB67" i="20"/>
  <c r="P29" i="20" s="1"/>
  <c r="AW67" i="20"/>
  <c r="AD67" i="20"/>
  <c r="Q29" i="20" s="1"/>
  <c r="X67" i="20"/>
  <c r="N29" i="20" s="1"/>
  <c r="S67" i="20"/>
  <c r="M67" i="20"/>
  <c r="BI67" i="20"/>
  <c r="AU67" i="20"/>
  <c r="AP67" i="20"/>
  <c r="AJ67" i="20"/>
  <c r="T29" i="20" s="1"/>
  <c r="AE67" i="20"/>
  <c r="BG67" i="20"/>
  <c r="AQ67" i="20"/>
  <c r="AH67" i="20"/>
  <c r="S29" i="20" s="1"/>
  <c r="BE67" i="20"/>
  <c r="AS67" i="20"/>
  <c r="AN67" i="20"/>
  <c r="V29" i="20" s="1"/>
  <c r="AI67" i="20"/>
  <c r="AC67" i="20"/>
  <c r="N67" i="20"/>
  <c r="I29" i="20" s="1"/>
  <c r="H67" i="20"/>
  <c r="F29" i="20" s="1"/>
  <c r="L67" i="20"/>
  <c r="H29" i="20" s="1"/>
  <c r="J67" i="20"/>
  <c r="G29" i="20" s="1"/>
  <c r="V67" i="20"/>
  <c r="M29" i="20" s="1"/>
  <c r="K67" i="20"/>
  <c r="Q67" i="20"/>
  <c r="C52" i="18"/>
  <c r="C86" i="18" s="1"/>
  <c r="E67" i="20"/>
  <c r="F67" i="20"/>
  <c r="E29" i="20" s="1"/>
  <c r="G67" i="20"/>
  <c r="D67" i="20"/>
  <c r="D29" i="20" s="1"/>
  <c r="C84" i="18"/>
  <c r="E49" i="18"/>
  <c r="N49" i="18" s="1"/>
  <c r="D49" i="18"/>
  <c r="M48" i="18" s="1"/>
  <c r="G52" i="18"/>
  <c r="G86" i="18" s="1"/>
  <c r="K51" i="18"/>
  <c r="H51" i="18"/>
  <c r="K52" i="18"/>
  <c r="D52" i="18"/>
  <c r="Q52" i="18"/>
  <c r="P52" i="18"/>
  <c r="I52" i="18"/>
  <c r="J52" i="18"/>
  <c r="N52" i="18"/>
  <c r="P51" i="18"/>
  <c r="E52" i="18"/>
  <c r="M51" i="18"/>
  <c r="M52" i="18"/>
  <c r="R52" i="18"/>
  <c r="O52" i="18"/>
  <c r="Q51" i="18"/>
  <c r="S52" i="18"/>
  <c r="I51" i="18"/>
  <c r="L51" i="18"/>
  <c r="G51" i="18"/>
  <c r="G85" i="18" s="1"/>
  <c r="F52" i="18"/>
  <c r="L52" i="18"/>
  <c r="O51" i="18"/>
  <c r="R51" i="18"/>
  <c r="N51" i="18"/>
  <c r="J51" i="18"/>
  <c r="H52" i="18"/>
  <c r="C85" i="18"/>
  <c r="Q85" i="18" s="1"/>
  <c r="A30" i="20"/>
  <c r="A54" i="18" s="1"/>
  <c r="A88" i="18" s="1"/>
  <c r="A71" i="20"/>
  <c r="A33" i="20"/>
  <c r="A57" i="18" s="1"/>
  <c r="A91" i="18" s="1"/>
  <c r="M49" i="18"/>
  <c r="A68" i="20"/>
  <c r="B29" i="20"/>
  <c r="B53" i="18" s="1"/>
  <c r="B87" i="18" s="1"/>
  <c r="C29" i="20"/>
  <c r="K29" i="20"/>
  <c r="W29" i="20"/>
  <c r="L29" i="20"/>
  <c r="BH68" i="20" l="1"/>
  <c r="AF30" i="20" s="1"/>
  <c r="BD68" i="20"/>
  <c r="AD30" i="20" s="1"/>
  <c r="AZ68" i="20"/>
  <c r="AB30" i="20" s="1"/>
  <c r="AV68" i="20"/>
  <c r="Z30" i="20" s="1"/>
  <c r="AR68" i="20"/>
  <c r="X30" i="20" s="1"/>
  <c r="AN68" i="20"/>
  <c r="AJ68" i="20"/>
  <c r="T30" i="20" s="1"/>
  <c r="AF68" i="20"/>
  <c r="R30" i="20" s="1"/>
  <c r="AB68" i="20"/>
  <c r="P30" i="20" s="1"/>
  <c r="X68" i="20"/>
  <c r="T68" i="20"/>
  <c r="L30" i="20" s="1"/>
  <c r="P68" i="20"/>
  <c r="J30" i="20" s="1"/>
  <c r="L68" i="20"/>
  <c r="H68" i="20"/>
  <c r="F30" i="20" s="1"/>
  <c r="BI68" i="20"/>
  <c r="BE68" i="20"/>
  <c r="BA68" i="20"/>
  <c r="AW68" i="20"/>
  <c r="AS68" i="20"/>
  <c r="AO68" i="20"/>
  <c r="AK68" i="20"/>
  <c r="AG68" i="20"/>
  <c r="AC68" i="20"/>
  <c r="Y68" i="20"/>
  <c r="U68" i="20"/>
  <c r="Q68" i="20"/>
  <c r="M68" i="20"/>
  <c r="I68" i="20"/>
  <c r="BK68" i="20"/>
  <c r="BG68" i="20"/>
  <c r="BC68" i="20"/>
  <c r="AY68" i="20"/>
  <c r="AU68" i="20"/>
  <c r="AQ68" i="20"/>
  <c r="AM68" i="20"/>
  <c r="AI68" i="20"/>
  <c r="AE68" i="20"/>
  <c r="AA68" i="20"/>
  <c r="W68" i="20"/>
  <c r="S68" i="20"/>
  <c r="O68" i="20"/>
  <c r="K68" i="20"/>
  <c r="AH68" i="20"/>
  <c r="S30" i="20" s="1"/>
  <c r="Z68" i="20"/>
  <c r="O30" i="20" s="1"/>
  <c r="BB68" i="20"/>
  <c r="AC30" i="20" s="1"/>
  <c r="AX68" i="20"/>
  <c r="AA30" i="20" s="1"/>
  <c r="N68" i="20"/>
  <c r="I30" i="20" s="1"/>
  <c r="R68" i="20"/>
  <c r="K30" i="20" s="1"/>
  <c r="BJ68" i="20"/>
  <c r="AL68" i="20"/>
  <c r="U30" i="20" s="1"/>
  <c r="BF68" i="20"/>
  <c r="AE30" i="20" s="1"/>
  <c r="AP68" i="20"/>
  <c r="W30" i="20" s="1"/>
  <c r="V68" i="20"/>
  <c r="AT68" i="20"/>
  <c r="Y30" i="20" s="1"/>
  <c r="AD68" i="20"/>
  <c r="J68" i="20"/>
  <c r="G30" i="20" s="1"/>
  <c r="AX71" i="20"/>
  <c r="AA33" i="20" s="1"/>
  <c r="AT71" i="20"/>
  <c r="Y33" i="20" s="1"/>
  <c r="BJ71" i="20"/>
  <c r="BF71" i="20"/>
  <c r="AE33" i="20" s="1"/>
  <c r="BB71" i="20"/>
  <c r="AC33" i="20" s="1"/>
  <c r="BH71" i="20"/>
  <c r="BD71" i="20"/>
  <c r="AD33" i="20" s="1"/>
  <c r="AZ71" i="20"/>
  <c r="AB33" i="20" s="1"/>
  <c r="BG71" i="20"/>
  <c r="AU71" i="20"/>
  <c r="AD71" i="20"/>
  <c r="Q33" i="20" s="1"/>
  <c r="X71" i="20"/>
  <c r="N33" i="20" s="1"/>
  <c r="S71" i="20"/>
  <c r="M71" i="20"/>
  <c r="BE71" i="20"/>
  <c r="AR71" i="20"/>
  <c r="X33" i="20" s="1"/>
  <c r="P71" i="20"/>
  <c r="K71" i="20"/>
  <c r="N71" i="20"/>
  <c r="I33" i="20" s="1"/>
  <c r="Z71" i="20"/>
  <c r="O33" i="20" s="1"/>
  <c r="O71" i="20"/>
  <c r="U71" i="20"/>
  <c r="AP71" i="20"/>
  <c r="W33" i="20" s="1"/>
  <c r="AJ71" i="20"/>
  <c r="T33" i="20" s="1"/>
  <c r="AE71" i="20"/>
  <c r="Y71" i="20"/>
  <c r="J71" i="20"/>
  <c r="G33" i="20" s="1"/>
  <c r="AK71" i="20"/>
  <c r="BK71" i="20"/>
  <c r="BC71" i="20"/>
  <c r="AS71" i="20"/>
  <c r="AH71" i="20"/>
  <c r="S33" i="20" s="1"/>
  <c r="AB71" i="20"/>
  <c r="P33" i="20" s="1"/>
  <c r="W71" i="20"/>
  <c r="Q71" i="20"/>
  <c r="AY71" i="20"/>
  <c r="AN71" i="20"/>
  <c r="V33" i="20" s="1"/>
  <c r="AI71" i="20"/>
  <c r="AC71" i="20"/>
  <c r="BA71" i="20"/>
  <c r="AO71" i="20"/>
  <c r="AF71" i="20"/>
  <c r="R33" i="20" s="1"/>
  <c r="AA71" i="20"/>
  <c r="BI71" i="20"/>
  <c r="AW71" i="20"/>
  <c r="AM71" i="20"/>
  <c r="AG71" i="20"/>
  <c r="R71" i="20"/>
  <c r="K33" i="20" s="1"/>
  <c r="L71" i="20"/>
  <c r="H33" i="20" s="1"/>
  <c r="AQ71" i="20"/>
  <c r="V71" i="20"/>
  <c r="M33" i="20" s="1"/>
  <c r="H71" i="20"/>
  <c r="F33" i="20" s="1"/>
  <c r="T71" i="20"/>
  <c r="L33" i="20" s="1"/>
  <c r="I71" i="20"/>
  <c r="AV71" i="20"/>
  <c r="Z33" i="20" s="1"/>
  <c r="AL71" i="20"/>
  <c r="U33" i="20" s="1"/>
  <c r="C53" i="18"/>
  <c r="C87" i="18" s="1"/>
  <c r="S86" i="18"/>
  <c r="D68" i="20"/>
  <c r="D30" i="20" s="1"/>
  <c r="F68" i="20"/>
  <c r="E30" i="20" s="1"/>
  <c r="G68" i="20"/>
  <c r="E68" i="20"/>
  <c r="E71" i="20"/>
  <c r="F71" i="20"/>
  <c r="E33" i="20" s="1"/>
  <c r="G71" i="20"/>
  <c r="D71" i="20"/>
  <c r="D33" i="20" s="1"/>
  <c r="J49" i="18"/>
  <c r="K49" i="18"/>
  <c r="O48" i="18"/>
  <c r="I49" i="18"/>
  <c r="L49" i="18"/>
  <c r="O49" i="18"/>
  <c r="H49" i="18"/>
  <c r="J48" i="18"/>
  <c r="L48" i="18"/>
  <c r="K48" i="18"/>
  <c r="H48" i="18"/>
  <c r="N48" i="18"/>
  <c r="I48" i="18"/>
  <c r="T51" i="18"/>
  <c r="R85" i="18"/>
  <c r="T52" i="18"/>
  <c r="U51" i="18"/>
  <c r="P85" i="18"/>
  <c r="Q86" i="18"/>
  <c r="U52" i="18"/>
  <c r="P86" i="18"/>
  <c r="R86" i="18"/>
  <c r="S85" i="18"/>
  <c r="AF33" i="20"/>
  <c r="A72" i="20"/>
  <c r="C72" i="20"/>
  <c r="C71" i="20"/>
  <c r="B33" i="20"/>
  <c r="B57" i="18" s="1"/>
  <c r="B91" i="18" s="1"/>
  <c r="J33" i="20"/>
  <c r="C73" i="20"/>
  <c r="C33" i="20"/>
  <c r="B30" i="20"/>
  <c r="B54" i="18" s="1"/>
  <c r="B88" i="18" s="1"/>
  <c r="Q30" i="20"/>
  <c r="N30" i="20"/>
  <c r="H30" i="20"/>
  <c r="A69" i="20"/>
  <c r="C69" i="20"/>
  <c r="M30" i="20"/>
  <c r="C70" i="20"/>
  <c r="C30" i="20"/>
  <c r="C68" i="20"/>
  <c r="V30" i="20"/>
  <c r="BH69" i="20" l="1"/>
  <c r="AF31" i="20" s="1"/>
  <c r="BD69" i="20"/>
  <c r="AD31" i="20" s="1"/>
  <c r="AR69" i="20"/>
  <c r="X31" i="20" s="1"/>
  <c r="AZ69" i="20"/>
  <c r="AB31" i="20" s="1"/>
  <c r="AV69" i="20"/>
  <c r="Z31" i="20" s="1"/>
  <c r="BJ69" i="20"/>
  <c r="BF69" i="20"/>
  <c r="AE31" i="20" s="1"/>
  <c r="BB69" i="20"/>
  <c r="AC31" i="20" s="1"/>
  <c r="BE69" i="20"/>
  <c r="AS69" i="20"/>
  <c r="AQ69" i="20"/>
  <c r="AB69" i="20"/>
  <c r="P31" i="20" s="1"/>
  <c r="V69" i="20"/>
  <c r="M31" i="20" s="1"/>
  <c r="Q69" i="20"/>
  <c r="K69" i="20"/>
  <c r="AO69" i="20"/>
  <c r="AI69" i="20"/>
  <c r="T69" i="20"/>
  <c r="L31" i="20" s="1"/>
  <c r="N69" i="20"/>
  <c r="I31" i="20" s="1"/>
  <c r="AM69" i="20"/>
  <c r="Y69" i="20"/>
  <c r="AN69" i="20"/>
  <c r="AH69" i="20"/>
  <c r="S31" i="20" s="1"/>
  <c r="AC69" i="20"/>
  <c r="W69" i="20"/>
  <c r="H69" i="20"/>
  <c r="F31" i="20" s="1"/>
  <c r="BC69" i="20"/>
  <c r="I69" i="20"/>
  <c r="L69" i="20"/>
  <c r="H31" i="20" s="1"/>
  <c r="R69" i="20"/>
  <c r="AJ69" i="20"/>
  <c r="T31" i="20" s="1"/>
  <c r="S69" i="20"/>
  <c r="BA69" i="20"/>
  <c r="AY69" i="20"/>
  <c r="AF69" i="20"/>
  <c r="R31" i="20" s="1"/>
  <c r="Z69" i="20"/>
  <c r="O31" i="20" s="1"/>
  <c r="U69" i="20"/>
  <c r="O69" i="20"/>
  <c r="BK69" i="20"/>
  <c r="AW69" i="20"/>
  <c r="AL69" i="20"/>
  <c r="U31" i="20" s="1"/>
  <c r="AG69" i="20"/>
  <c r="AA69" i="20"/>
  <c r="BI69" i="20"/>
  <c r="X69" i="20"/>
  <c r="N31" i="20" s="1"/>
  <c r="M69" i="20"/>
  <c r="BG69" i="20"/>
  <c r="AU69" i="20"/>
  <c r="AP69" i="20"/>
  <c r="AK69" i="20"/>
  <c r="AE69" i="20"/>
  <c r="P69" i="20"/>
  <c r="J31" i="20" s="1"/>
  <c r="J69" i="20"/>
  <c r="G31" i="20" s="1"/>
  <c r="AX69" i="20"/>
  <c r="AA31" i="20" s="1"/>
  <c r="AT69" i="20"/>
  <c r="Y31" i="20" s="1"/>
  <c r="AD69" i="20"/>
  <c r="Q31" i="20" s="1"/>
  <c r="BH72" i="20"/>
  <c r="BD72" i="20"/>
  <c r="AD34" i="20" s="1"/>
  <c r="AZ72" i="20"/>
  <c r="AB34" i="20" s="1"/>
  <c r="AV72" i="20"/>
  <c r="Z34" i="20" s="1"/>
  <c r="AR72" i="20"/>
  <c r="X34" i="20" s="1"/>
  <c r="AN72" i="20"/>
  <c r="AJ72" i="20"/>
  <c r="T34" i="20" s="1"/>
  <c r="AF72" i="20"/>
  <c r="R34" i="20" s="1"/>
  <c r="AB72" i="20"/>
  <c r="P34" i="20" s="1"/>
  <c r="X72" i="20"/>
  <c r="N34" i="20" s="1"/>
  <c r="T72" i="20"/>
  <c r="L34" i="20" s="1"/>
  <c r="P72" i="20"/>
  <c r="J34" i="20" s="1"/>
  <c r="L72" i="20"/>
  <c r="H72" i="20"/>
  <c r="BI72" i="20"/>
  <c r="BE72" i="20"/>
  <c r="BA72" i="20"/>
  <c r="AW72" i="20"/>
  <c r="AS72" i="20"/>
  <c r="AO72" i="20"/>
  <c r="AK72" i="20"/>
  <c r="AG72" i="20"/>
  <c r="AC72" i="20"/>
  <c r="Y72" i="20"/>
  <c r="U72" i="20"/>
  <c r="Q72" i="20"/>
  <c r="M72" i="20"/>
  <c r="I72" i="20"/>
  <c r="BK72" i="20"/>
  <c r="BG72" i="20"/>
  <c r="BC72" i="20"/>
  <c r="AY72" i="20"/>
  <c r="AU72" i="20"/>
  <c r="AQ72" i="20"/>
  <c r="AM72" i="20"/>
  <c r="AI72" i="20"/>
  <c r="AE72" i="20"/>
  <c r="AA72" i="20"/>
  <c r="W72" i="20"/>
  <c r="S72" i="20"/>
  <c r="O72" i="20"/>
  <c r="K72" i="20"/>
  <c r="AL72" i="20"/>
  <c r="U34" i="20" s="1"/>
  <c r="V72" i="20"/>
  <c r="M34" i="20" s="1"/>
  <c r="BJ72" i="20"/>
  <c r="BF72" i="20"/>
  <c r="AE34" i="20" s="1"/>
  <c r="AT72" i="20"/>
  <c r="R72" i="20"/>
  <c r="K34" i="20" s="1"/>
  <c r="AH72" i="20"/>
  <c r="S34" i="20" s="1"/>
  <c r="N72" i="20"/>
  <c r="I34" i="20" s="1"/>
  <c r="AP72" i="20"/>
  <c r="W34" i="20" s="1"/>
  <c r="J72" i="20"/>
  <c r="G34" i="20" s="1"/>
  <c r="BB72" i="20"/>
  <c r="AC34" i="20" s="1"/>
  <c r="Z72" i="20"/>
  <c r="AD72" i="20"/>
  <c r="Q34" i="20" s="1"/>
  <c r="AX72" i="20"/>
  <c r="AA34" i="20" s="1"/>
  <c r="C54" i="18"/>
  <c r="C88" i="18" s="1"/>
  <c r="C57" i="18"/>
  <c r="D58" i="18" s="1"/>
  <c r="D69" i="20"/>
  <c r="D31" i="20" s="1"/>
  <c r="G69" i="20"/>
  <c r="E69" i="20"/>
  <c r="F69" i="20"/>
  <c r="E31" i="20" s="1"/>
  <c r="G72" i="20"/>
  <c r="D72" i="20"/>
  <c r="D34" i="20" s="1"/>
  <c r="E72" i="20"/>
  <c r="F72" i="20"/>
  <c r="E34" i="20" s="1"/>
  <c r="V51" i="18"/>
  <c r="T49" i="18"/>
  <c r="U49" i="18"/>
  <c r="U48" i="18"/>
  <c r="T48" i="18"/>
  <c r="V52" i="18"/>
  <c r="V34" i="20"/>
  <c r="H34" i="20"/>
  <c r="A73" i="20"/>
  <c r="C34" i="20"/>
  <c r="F34" i="20"/>
  <c r="O34" i="20"/>
  <c r="Y34" i="20"/>
  <c r="AF34" i="20"/>
  <c r="B34" i="20"/>
  <c r="B58" i="18" s="1"/>
  <c r="B92" i="18" s="1"/>
  <c r="W31" i="20"/>
  <c r="A70" i="20"/>
  <c r="C31" i="20"/>
  <c r="K31" i="20"/>
  <c r="V31" i="20"/>
  <c r="B31" i="20"/>
  <c r="B55" i="18" s="1"/>
  <c r="B89" i="18" s="1"/>
  <c r="J55" i="18" l="1"/>
  <c r="N54" i="18"/>
  <c r="L55" i="18"/>
  <c r="R55" i="18"/>
  <c r="P55" i="18"/>
  <c r="L54" i="18"/>
  <c r="O54" i="18"/>
  <c r="O55" i="18"/>
  <c r="I55" i="18"/>
  <c r="F55" i="18"/>
  <c r="S54" i="18"/>
  <c r="I54" i="18"/>
  <c r="G54" i="18"/>
  <c r="G88" i="18" s="1"/>
  <c r="K55" i="18"/>
  <c r="D55" i="18"/>
  <c r="P54" i="18"/>
  <c r="G55" i="18"/>
  <c r="G89" i="18" s="1"/>
  <c r="H55" i="18"/>
  <c r="M54" i="18"/>
  <c r="Q54" i="18"/>
  <c r="Q55" i="18"/>
  <c r="R54" i="18"/>
  <c r="N55" i="18"/>
  <c r="H54" i="18"/>
  <c r="K54" i="18"/>
  <c r="J54" i="18"/>
  <c r="M55" i="18"/>
  <c r="E55" i="18"/>
  <c r="S55" i="18"/>
  <c r="C58" i="18"/>
  <c r="C92" i="18" s="1"/>
  <c r="AZ73" i="20"/>
  <c r="AB35" i="20" s="1"/>
  <c r="AV73" i="20"/>
  <c r="Z35" i="20" s="1"/>
  <c r="BH73" i="20"/>
  <c r="AF35" i="20" s="1"/>
  <c r="BD73" i="20"/>
  <c r="AD35" i="20" s="1"/>
  <c r="AR73" i="20"/>
  <c r="X35" i="20" s="1"/>
  <c r="BJ73" i="20"/>
  <c r="BF73" i="20"/>
  <c r="AE35" i="20" s="1"/>
  <c r="BB73" i="20"/>
  <c r="BI73" i="20"/>
  <c r="AW73" i="20"/>
  <c r="AF73" i="20"/>
  <c r="R35" i="20" s="1"/>
  <c r="Z73" i="20"/>
  <c r="O35" i="20" s="1"/>
  <c r="U73" i="20"/>
  <c r="O73" i="20"/>
  <c r="BG73" i="20"/>
  <c r="BC73" i="20"/>
  <c r="BA73" i="20"/>
  <c r="AH73" i="20"/>
  <c r="S35" i="20" s="1"/>
  <c r="AL73" i="20"/>
  <c r="U35" i="20" s="1"/>
  <c r="AG73" i="20"/>
  <c r="AA73" i="20"/>
  <c r="L73" i="20"/>
  <c r="H35" i="20" s="1"/>
  <c r="AT73" i="20"/>
  <c r="X73" i="20"/>
  <c r="N35" i="20" s="1"/>
  <c r="M73" i="20"/>
  <c r="P73" i="20"/>
  <c r="J35" i="20" s="1"/>
  <c r="J73" i="20"/>
  <c r="G35" i="20" s="1"/>
  <c r="Q73" i="20"/>
  <c r="BE73" i="20"/>
  <c r="AU73" i="20"/>
  <c r="AJ73" i="20"/>
  <c r="AD73" i="20"/>
  <c r="Q35" i="20" s="1"/>
  <c r="Y73" i="20"/>
  <c r="S73" i="20"/>
  <c r="AS73" i="20"/>
  <c r="AP73" i="20"/>
  <c r="W35" i="20" s="1"/>
  <c r="AK73" i="20"/>
  <c r="AE73" i="20"/>
  <c r="V73" i="20"/>
  <c r="M35" i="20" s="1"/>
  <c r="K73" i="20"/>
  <c r="AX73" i="20"/>
  <c r="AA35" i="20" s="1"/>
  <c r="AN73" i="20"/>
  <c r="V35" i="20" s="1"/>
  <c r="AC73" i="20"/>
  <c r="H73" i="20"/>
  <c r="F35" i="20" s="1"/>
  <c r="BK73" i="20"/>
  <c r="AY73" i="20"/>
  <c r="AO73" i="20"/>
  <c r="AI73" i="20"/>
  <c r="T73" i="20"/>
  <c r="L35" i="20" s="1"/>
  <c r="N73" i="20"/>
  <c r="I35" i="20" s="1"/>
  <c r="I73" i="20"/>
  <c r="AM73" i="20"/>
  <c r="R73" i="20"/>
  <c r="K35" i="20" s="1"/>
  <c r="AQ73" i="20"/>
  <c r="AB73" i="20"/>
  <c r="P35" i="20" s="1"/>
  <c r="W73" i="20"/>
  <c r="BJ70" i="20"/>
  <c r="BF70" i="20"/>
  <c r="AE32" i="20" s="1"/>
  <c r="BB70" i="20"/>
  <c r="AC32" i="20" s="1"/>
  <c r="AX70" i="20"/>
  <c r="AA32" i="20" s="1"/>
  <c r="AT70" i="20"/>
  <c r="Y32" i="20" s="1"/>
  <c r="AP70" i="20"/>
  <c r="W32" i="20" s="1"/>
  <c r="AL70" i="20"/>
  <c r="U32" i="20" s="1"/>
  <c r="AH70" i="20"/>
  <c r="S32" i="20" s="1"/>
  <c r="AD70" i="20"/>
  <c r="Q32" i="20" s="1"/>
  <c r="Z70" i="20"/>
  <c r="O32" i="20" s="1"/>
  <c r="V70" i="20"/>
  <c r="M32" i="20" s="1"/>
  <c r="R70" i="20"/>
  <c r="K32" i="20" s="1"/>
  <c r="N70" i="20"/>
  <c r="I32" i="20" s="1"/>
  <c r="J70" i="20"/>
  <c r="G32" i="20" s="1"/>
  <c r="BK70" i="20"/>
  <c r="BG70" i="20"/>
  <c r="BC70" i="20"/>
  <c r="AY70" i="20"/>
  <c r="AU70" i="20"/>
  <c r="AQ70" i="20"/>
  <c r="AM70" i="20"/>
  <c r="AI70" i="20"/>
  <c r="AE70" i="20"/>
  <c r="AA70" i="20"/>
  <c r="W70" i="20"/>
  <c r="S70" i="20"/>
  <c r="O70" i="20"/>
  <c r="K70" i="20"/>
  <c r="BI70" i="20"/>
  <c r="BE70" i="20"/>
  <c r="BA70" i="20"/>
  <c r="AW70" i="20"/>
  <c r="AS70" i="20"/>
  <c r="AO70" i="20"/>
  <c r="AK70" i="20"/>
  <c r="AG70" i="20"/>
  <c r="AC70" i="20"/>
  <c r="Y70" i="20"/>
  <c r="U70" i="20"/>
  <c r="Q70" i="20"/>
  <c r="M70" i="20"/>
  <c r="I70" i="20"/>
  <c r="AJ70" i="20"/>
  <c r="T32" i="20" s="1"/>
  <c r="BD70" i="20"/>
  <c r="AD32" i="20" s="1"/>
  <c r="AR70" i="20"/>
  <c r="X32" i="20" s="1"/>
  <c r="P70" i="20"/>
  <c r="J32" i="20" s="1"/>
  <c r="AB70" i="20"/>
  <c r="P32" i="20" s="1"/>
  <c r="AF70" i="20"/>
  <c r="R32" i="20" s="1"/>
  <c r="AN70" i="20"/>
  <c r="V32" i="20" s="1"/>
  <c r="H70" i="20"/>
  <c r="F32" i="20" s="1"/>
  <c r="AZ70" i="20"/>
  <c r="AB32" i="20" s="1"/>
  <c r="BH70" i="20"/>
  <c r="AF32" i="20" s="1"/>
  <c r="L70" i="20"/>
  <c r="H32" i="20" s="1"/>
  <c r="X70" i="20"/>
  <c r="N32" i="20" s="1"/>
  <c r="T70" i="20"/>
  <c r="L32" i="20" s="1"/>
  <c r="AV70" i="20"/>
  <c r="Z32" i="20" s="1"/>
  <c r="C55" i="18"/>
  <c r="C89" i="18" s="1"/>
  <c r="G57" i="18"/>
  <c r="G91" i="18" s="1"/>
  <c r="M57" i="18"/>
  <c r="J58" i="18"/>
  <c r="L58" i="18"/>
  <c r="I58" i="18"/>
  <c r="S58" i="18"/>
  <c r="H57" i="18"/>
  <c r="K58" i="18"/>
  <c r="S57" i="18"/>
  <c r="H58" i="18"/>
  <c r="Q57" i="18"/>
  <c r="J57" i="18"/>
  <c r="I57" i="18"/>
  <c r="C91" i="18"/>
  <c r="P91" i="18" s="1"/>
  <c r="P58" i="18"/>
  <c r="L57" i="18"/>
  <c r="Q58" i="18"/>
  <c r="R58" i="18"/>
  <c r="M58" i="18"/>
  <c r="F58" i="18"/>
  <c r="G58" i="18"/>
  <c r="G92" i="18" s="1"/>
  <c r="R57" i="18"/>
  <c r="N57" i="18"/>
  <c r="N58" i="18"/>
  <c r="O58" i="18"/>
  <c r="O57" i="18"/>
  <c r="K57" i="18"/>
  <c r="P57" i="18"/>
  <c r="E58" i="18"/>
  <c r="F70" i="20"/>
  <c r="E32" i="20" s="1"/>
  <c r="E70" i="20"/>
  <c r="G70" i="20"/>
  <c r="D70" i="20"/>
  <c r="D32" i="20" s="1"/>
  <c r="F73" i="20"/>
  <c r="E35" i="20" s="1"/>
  <c r="E73" i="20"/>
  <c r="G73" i="20"/>
  <c r="D73" i="20"/>
  <c r="D35" i="20" s="1"/>
  <c r="V49" i="18"/>
  <c r="V48" i="18"/>
  <c r="T35" i="20"/>
  <c r="Y35" i="20"/>
  <c r="B35" i="20"/>
  <c r="B59" i="18" s="1"/>
  <c r="B93" i="18" s="1"/>
  <c r="AC35" i="20"/>
  <c r="C35" i="20"/>
  <c r="P89" i="18"/>
  <c r="R89" i="18"/>
  <c r="P88" i="18"/>
  <c r="R88" i="18"/>
  <c r="S89" i="18"/>
  <c r="Q88" i="18"/>
  <c r="Q89" i="18"/>
  <c r="S88" i="18"/>
  <c r="C32" i="20"/>
  <c r="B32" i="20"/>
  <c r="B56" i="18" s="1"/>
  <c r="B90" i="18" s="1"/>
  <c r="C59" i="18" l="1"/>
  <c r="C93" i="18" s="1"/>
  <c r="T55" i="18"/>
  <c r="U54" i="18"/>
  <c r="U55" i="18"/>
  <c r="T54" i="18"/>
  <c r="T58" i="18"/>
  <c r="U57" i="18"/>
  <c r="P92" i="18"/>
  <c r="S91" i="18"/>
  <c r="R91" i="18"/>
  <c r="T57" i="18"/>
  <c r="Q91" i="18"/>
  <c r="U58" i="18"/>
  <c r="S92" i="18"/>
  <c r="R92" i="18"/>
  <c r="Q92" i="18"/>
  <c r="C56" i="18"/>
  <c r="C90" i="18" s="1"/>
  <c r="V55" i="18" l="1"/>
  <c r="V54" i="18"/>
  <c r="V58" i="18"/>
  <c r="V57" i="18"/>
  <c r="V27" i="18" l="1"/>
  <c r="D25" i="18" s="1"/>
  <c r="V26" i="18"/>
  <c r="D24" i="18" s="1"/>
  <c r="E86" i="18"/>
  <c r="D86" i="18"/>
  <c r="F86" i="18"/>
  <c r="F89" i="18"/>
  <c r="D89" i="18"/>
  <c r="E89" i="18"/>
  <c r="E92" i="18"/>
  <c r="D92" i="18"/>
  <c r="F92" i="18"/>
  <c r="E25" i="18" l="1"/>
  <c r="F62" i="18" s="1"/>
  <c r="D65" i="18" s="1"/>
  <c r="S98" i="18" s="1"/>
  <c r="E83" i="18"/>
  <c r="Q117" i="18" s="1"/>
  <c r="D83" i="18"/>
  <c r="P116" i="18" s="1"/>
  <c r="F83" i="18"/>
  <c r="P122" i="18"/>
  <c r="T122" i="18"/>
  <c r="S122" i="18"/>
  <c r="Q122" i="18"/>
  <c r="J89" i="18"/>
  <c r="D123" i="18" s="1"/>
  <c r="K88" i="18"/>
  <c r="E122" i="18" s="1"/>
  <c r="M89" i="18"/>
  <c r="I89" i="18"/>
  <c r="C123" i="18" s="1"/>
  <c r="I88" i="18"/>
  <c r="C122" i="18" s="1"/>
  <c r="J88" i="18"/>
  <c r="D122" i="18" s="1"/>
  <c r="N88" i="18"/>
  <c r="L89" i="18"/>
  <c r="L88" i="18"/>
  <c r="O88" i="18"/>
  <c r="H88" i="18"/>
  <c r="B122" i="18" s="1"/>
  <c r="M88" i="18"/>
  <c r="O89" i="18"/>
  <c r="H89" i="18"/>
  <c r="B123" i="18" s="1"/>
  <c r="N89" i="18"/>
  <c r="K89" i="18"/>
  <c r="E123" i="18" s="1"/>
  <c r="H92" i="18"/>
  <c r="B126" i="18" s="1"/>
  <c r="I91" i="18"/>
  <c r="C125" i="18" s="1"/>
  <c r="H91" i="18"/>
  <c r="B125" i="18" s="1"/>
  <c r="I92" i="18"/>
  <c r="C126" i="18" s="1"/>
  <c r="N91" i="18"/>
  <c r="K92" i="18"/>
  <c r="E126" i="18" s="1"/>
  <c r="L92" i="18"/>
  <c r="N92" i="18"/>
  <c r="L91" i="18"/>
  <c r="O91" i="18"/>
  <c r="M92" i="18"/>
  <c r="M91" i="18"/>
  <c r="K91" i="18"/>
  <c r="E125" i="18" s="1"/>
  <c r="J91" i="18"/>
  <c r="D125" i="18" s="1"/>
  <c r="O92" i="18"/>
  <c r="J92" i="18"/>
  <c r="D126" i="18" s="1"/>
  <c r="T119" i="18"/>
  <c r="P119" i="18"/>
  <c r="S119" i="18"/>
  <c r="Q119" i="18"/>
  <c r="T125" i="18"/>
  <c r="S125" i="18"/>
  <c r="P125" i="18"/>
  <c r="Q125" i="18"/>
  <c r="J86" i="18"/>
  <c r="D120" i="18" s="1"/>
  <c r="N86" i="18"/>
  <c r="L85" i="18"/>
  <c r="I85" i="18"/>
  <c r="C119" i="18" s="1"/>
  <c r="N85" i="18"/>
  <c r="M86" i="18"/>
  <c r="I86" i="18"/>
  <c r="C120" i="18" s="1"/>
  <c r="M85" i="18"/>
  <c r="K86" i="18"/>
  <c r="E120" i="18" s="1"/>
  <c r="L86" i="18"/>
  <c r="H86" i="18"/>
  <c r="B120" i="18" s="1"/>
  <c r="O85" i="18"/>
  <c r="K85" i="18"/>
  <c r="E119" i="18" s="1"/>
  <c r="J85" i="18"/>
  <c r="D119" i="18" s="1"/>
  <c r="O86" i="18"/>
  <c r="I120" i="18" s="1"/>
  <c r="H85" i="18"/>
  <c r="B119" i="18" s="1"/>
  <c r="T120" i="18"/>
  <c r="S120" i="18"/>
  <c r="Q120" i="18"/>
  <c r="P120" i="18"/>
  <c r="T126" i="18"/>
  <c r="S126" i="18"/>
  <c r="Q126" i="18"/>
  <c r="P126" i="18"/>
  <c r="T123" i="18"/>
  <c r="S123" i="18"/>
  <c r="P123" i="18"/>
  <c r="Q123" i="18"/>
  <c r="H123" i="18" l="1"/>
  <c r="G123" i="18"/>
  <c r="I126" i="18"/>
  <c r="G126" i="18"/>
  <c r="F126" i="18"/>
  <c r="F119" i="18"/>
  <c r="H119" i="18"/>
  <c r="F120" i="18"/>
  <c r="G120" i="18"/>
  <c r="I122" i="18"/>
  <c r="H125" i="18"/>
  <c r="I123" i="18"/>
  <c r="F122" i="18"/>
  <c r="I119" i="18"/>
  <c r="G119" i="18"/>
  <c r="G125" i="18"/>
  <c r="H126" i="18"/>
  <c r="G122" i="18"/>
  <c r="F123" i="18"/>
  <c r="H122" i="18"/>
  <c r="H120" i="18"/>
  <c r="I125" i="18"/>
  <c r="F125" i="18"/>
  <c r="Q98" i="18"/>
  <c r="D68" i="18"/>
  <c r="P98" i="18"/>
  <c r="E74" i="18"/>
  <c r="S108" i="18" s="1"/>
  <c r="E77" i="18"/>
  <c r="Q111" i="18" s="1"/>
  <c r="F65" i="18"/>
  <c r="K64" i="18" s="1"/>
  <c r="E98" i="18" s="1"/>
  <c r="T98" i="18"/>
  <c r="D74" i="18"/>
  <c r="Q107" i="18" s="1"/>
  <c r="F80" i="18"/>
  <c r="F77" i="18"/>
  <c r="D71" i="18"/>
  <c r="T104" i="18" s="1"/>
  <c r="F74" i="18"/>
  <c r="L74" i="18" s="1"/>
  <c r="E71" i="18"/>
  <c r="S105" i="18" s="1"/>
  <c r="D77" i="18"/>
  <c r="T110" i="18" s="1"/>
  <c r="D80" i="18"/>
  <c r="Q113" i="18" s="1"/>
  <c r="F68" i="18"/>
  <c r="E80" i="18"/>
  <c r="T114" i="18" s="1"/>
  <c r="F71" i="18"/>
  <c r="E65" i="18"/>
  <c r="L65" i="18" s="1"/>
  <c r="E68" i="18"/>
  <c r="H68" i="18" s="1"/>
  <c r="B102" i="18" s="1"/>
  <c r="L102" i="18" s="1"/>
  <c r="M82" i="18"/>
  <c r="K83" i="18"/>
  <c r="E117" i="18" s="1"/>
  <c r="I82" i="18"/>
  <c r="C116" i="18" s="1"/>
  <c r="K82" i="18"/>
  <c r="E116" i="18" s="1"/>
  <c r="S116" i="18"/>
  <c r="H82" i="18"/>
  <c r="B116" i="18" s="1"/>
  <c r="N116" i="18" s="1"/>
  <c r="L83" i="18"/>
  <c r="L82" i="18"/>
  <c r="N82" i="18"/>
  <c r="Q110" i="18"/>
  <c r="N83" i="18"/>
  <c r="O83" i="18"/>
  <c r="M64" i="18"/>
  <c r="P117" i="18"/>
  <c r="H83" i="18"/>
  <c r="B117" i="18" s="1"/>
  <c r="J117" i="18" s="1"/>
  <c r="T116" i="18"/>
  <c r="T117" i="18"/>
  <c r="L64" i="18"/>
  <c r="M83" i="18"/>
  <c r="J83" i="18"/>
  <c r="D117" i="18" s="1"/>
  <c r="I83" i="18"/>
  <c r="C117" i="18" s="1"/>
  <c r="Q116" i="18"/>
  <c r="S117" i="18"/>
  <c r="J82" i="18"/>
  <c r="D116" i="18" s="1"/>
  <c r="O82" i="18"/>
  <c r="O64" i="18"/>
  <c r="K119" i="18"/>
  <c r="J119" i="18"/>
  <c r="M119" i="18"/>
  <c r="N119" i="18"/>
  <c r="L119" i="18"/>
  <c r="N123" i="18"/>
  <c r="J123" i="18"/>
  <c r="L123" i="18"/>
  <c r="K123" i="18"/>
  <c r="M123" i="18"/>
  <c r="J120" i="18"/>
  <c r="N120" i="18"/>
  <c r="L120" i="18"/>
  <c r="K120" i="18"/>
  <c r="M120" i="18"/>
  <c r="K125" i="18"/>
  <c r="N125" i="18"/>
  <c r="J125" i="18"/>
  <c r="L125" i="18"/>
  <c r="M125" i="18"/>
  <c r="K122" i="18"/>
  <c r="L122" i="18"/>
  <c r="M122" i="18"/>
  <c r="J122" i="18"/>
  <c r="N122" i="18"/>
  <c r="L126" i="18"/>
  <c r="N126" i="18"/>
  <c r="M126" i="18"/>
  <c r="K126" i="18"/>
  <c r="J126" i="18"/>
  <c r="I117" i="18" l="1"/>
  <c r="P113" i="18"/>
  <c r="I116" i="18"/>
  <c r="S110" i="18"/>
  <c r="F116" i="18"/>
  <c r="G116" i="18"/>
  <c r="H117" i="18"/>
  <c r="F117" i="18"/>
  <c r="G117" i="18"/>
  <c r="P105" i="18"/>
  <c r="H116" i="18"/>
  <c r="P107" i="18"/>
  <c r="S107" i="18"/>
  <c r="J70" i="18"/>
  <c r="D104" i="18" s="1"/>
  <c r="T113" i="18"/>
  <c r="S113" i="18"/>
  <c r="T107" i="18"/>
  <c r="O79" i="18"/>
  <c r="H76" i="18"/>
  <c r="B110" i="18" s="1"/>
  <c r="L110" i="18" s="1"/>
  <c r="L67" i="18"/>
  <c r="H65" i="18"/>
  <c r="B99" i="18" s="1"/>
  <c r="K99" i="18" s="1"/>
  <c r="T105" i="18"/>
  <c r="Q105" i="18"/>
  <c r="N68" i="18"/>
  <c r="H102" i="18" s="1"/>
  <c r="P104" i="18"/>
  <c r="N71" i="18"/>
  <c r="K68" i="18"/>
  <c r="E102" i="18" s="1"/>
  <c r="K73" i="18"/>
  <c r="E107" i="18" s="1"/>
  <c r="N80" i="18"/>
  <c r="T111" i="18"/>
  <c r="L80" i="18"/>
  <c r="T108" i="18"/>
  <c r="O74" i="18"/>
  <c r="S111" i="18"/>
  <c r="J74" i="18"/>
  <c r="D108" i="18" s="1"/>
  <c r="K70" i="18"/>
  <c r="E104" i="18" s="1"/>
  <c r="O71" i="18"/>
  <c r="I76" i="18"/>
  <c r="C110" i="18" s="1"/>
  <c r="I77" i="18"/>
  <c r="C111" i="18" s="1"/>
  <c r="L76" i="18"/>
  <c r="K77" i="18"/>
  <c r="E111" i="18" s="1"/>
  <c r="N74" i="18"/>
  <c r="M76" i="18"/>
  <c r="G110" i="18" s="1"/>
  <c r="J65" i="18"/>
  <c r="D99" i="18" s="1"/>
  <c r="J77" i="18"/>
  <c r="D111" i="18" s="1"/>
  <c r="P111" i="18"/>
  <c r="M65" i="18"/>
  <c r="S104" i="18"/>
  <c r="O65" i="18"/>
  <c r="I99" i="18" s="1"/>
  <c r="N70" i="18"/>
  <c r="K65" i="18"/>
  <c r="E99" i="18" s="1"/>
  <c r="P108" i="18"/>
  <c r="J73" i="18"/>
  <c r="D107" i="18" s="1"/>
  <c r="O70" i="18"/>
  <c r="H73" i="18"/>
  <c r="B107" i="18" s="1"/>
  <c r="N107" i="18" s="1"/>
  <c r="L68" i="18"/>
  <c r="F102" i="18" s="1"/>
  <c r="J71" i="18"/>
  <c r="D105" i="18" s="1"/>
  <c r="M77" i="18"/>
  <c r="M71" i="18"/>
  <c r="J68" i="18"/>
  <c r="D102" i="18" s="1"/>
  <c r="O77" i="18"/>
  <c r="O73" i="18"/>
  <c r="Q104" i="18"/>
  <c r="M68" i="18"/>
  <c r="G102" i="18" s="1"/>
  <c r="P101" i="18"/>
  <c r="T101" i="18"/>
  <c r="Q101" i="18"/>
  <c r="S101" i="18"/>
  <c r="P99" i="18"/>
  <c r="S99" i="18"/>
  <c r="T99" i="18"/>
  <c r="Q99" i="18"/>
  <c r="I79" i="18"/>
  <c r="C113" i="18" s="1"/>
  <c r="J79" i="18"/>
  <c r="D113" i="18" s="1"/>
  <c r="N76" i="18"/>
  <c r="H110" i="18" s="1"/>
  <c r="K71" i="18"/>
  <c r="E105" i="18" s="1"/>
  <c r="I64" i="18"/>
  <c r="C98" i="18" s="1"/>
  <c r="L77" i="18"/>
  <c r="H74" i="18"/>
  <c r="B108" i="18" s="1"/>
  <c r="J108" i="18" s="1"/>
  <c r="M70" i="18"/>
  <c r="I70" i="18"/>
  <c r="C104" i="18" s="1"/>
  <c r="M67" i="18"/>
  <c r="M80" i="18"/>
  <c r="Q114" i="18"/>
  <c r="T102" i="18"/>
  <c r="P102" i="18"/>
  <c r="Q102" i="18"/>
  <c r="S102" i="18"/>
  <c r="M79" i="18"/>
  <c r="P114" i="18"/>
  <c r="O68" i="18"/>
  <c r="I102" i="18" s="1"/>
  <c r="J76" i="18"/>
  <c r="D110" i="18" s="1"/>
  <c r="L70" i="18"/>
  <c r="Q108" i="18"/>
  <c r="H79" i="18"/>
  <c r="B113" i="18" s="1"/>
  <c r="M113" i="18" s="1"/>
  <c r="P110" i="18"/>
  <c r="M74" i="18"/>
  <c r="K67" i="18"/>
  <c r="E101" i="18" s="1"/>
  <c r="H77" i="18"/>
  <c r="B111" i="18" s="1"/>
  <c r="M111" i="18" s="1"/>
  <c r="H80" i="18"/>
  <c r="B114" i="18" s="1"/>
  <c r="N114" i="18" s="1"/>
  <c r="K80" i="18"/>
  <c r="E114" i="18" s="1"/>
  <c r="S114" i="18"/>
  <c r="H70" i="18"/>
  <c r="B104" i="18" s="1"/>
  <c r="M104" i="18" s="1"/>
  <c r="I74" i="18"/>
  <c r="C108" i="18" s="1"/>
  <c r="K74" i="18"/>
  <c r="E108" i="18" s="1"/>
  <c r="H71" i="18"/>
  <c r="B105" i="18" s="1"/>
  <c r="L105" i="18" s="1"/>
  <c r="L73" i="18"/>
  <c r="F107" i="18" s="1"/>
  <c r="H67" i="18"/>
  <c r="B101" i="18" s="1"/>
  <c r="K101" i="18" s="1"/>
  <c r="M73" i="18"/>
  <c r="I71" i="18"/>
  <c r="C105" i="18" s="1"/>
  <c r="L71" i="18"/>
  <c r="K76" i="18"/>
  <c r="E110" i="18" s="1"/>
  <c r="I73" i="18"/>
  <c r="C107" i="18" s="1"/>
  <c r="I67" i="18"/>
  <c r="C101" i="18" s="1"/>
  <c r="O76" i="18"/>
  <c r="I110" i="18" s="1"/>
  <c r="I80" i="18"/>
  <c r="C114" i="18" s="1"/>
  <c r="I65" i="18"/>
  <c r="C99" i="18" s="1"/>
  <c r="N64" i="18"/>
  <c r="L79" i="18"/>
  <c r="F113" i="18" s="1"/>
  <c r="K79" i="18"/>
  <c r="E113" i="18" s="1"/>
  <c r="O80" i="18"/>
  <c r="J80" i="18"/>
  <c r="D114" i="18" s="1"/>
  <c r="J64" i="18"/>
  <c r="D98" i="18" s="1"/>
  <c r="J67" i="18"/>
  <c r="D101" i="18" s="1"/>
  <c r="H64" i="18"/>
  <c r="B98" i="18" s="1"/>
  <c r="M98" i="18" s="1"/>
  <c r="N67" i="18"/>
  <c r="N65" i="18"/>
  <c r="N77" i="18"/>
  <c r="N79" i="18"/>
  <c r="I68" i="18"/>
  <c r="C102" i="18" s="1"/>
  <c r="O67" i="18"/>
  <c r="N73" i="18"/>
  <c r="L99" i="18"/>
  <c r="L116" i="18"/>
  <c r="J116" i="18"/>
  <c r="M116" i="18"/>
  <c r="N102" i="18"/>
  <c r="K102" i="18"/>
  <c r="K116" i="18"/>
  <c r="N101" i="18"/>
  <c r="M102" i="18"/>
  <c r="L117" i="18"/>
  <c r="N110" i="18"/>
  <c r="J102" i="18"/>
  <c r="K117" i="18"/>
  <c r="M117" i="18"/>
  <c r="N117" i="18"/>
  <c r="H107" i="18" l="1"/>
  <c r="H111" i="18"/>
  <c r="F110" i="18"/>
  <c r="H98" i="18"/>
  <c r="H99" i="18"/>
  <c r="F105" i="18"/>
  <c r="G105" i="18"/>
  <c r="G99" i="18"/>
  <c r="F99" i="18"/>
  <c r="G104" i="18"/>
  <c r="I98" i="18"/>
  <c r="F101" i="18"/>
  <c r="I101" i="18"/>
  <c r="J101" i="18"/>
  <c r="H113" i="18"/>
  <c r="I114" i="18"/>
  <c r="G107" i="18"/>
  <c r="G108" i="18"/>
  <c r="F104" i="18"/>
  <c r="G113" i="18"/>
  <c r="I111" i="18"/>
  <c r="I105" i="18"/>
  <c r="I108" i="18"/>
  <c r="H114" i="18"/>
  <c r="F108" i="18"/>
  <c r="L101" i="18"/>
  <c r="G114" i="18"/>
  <c r="F114" i="18"/>
  <c r="H101" i="18"/>
  <c r="G101" i="18"/>
  <c r="F111" i="18"/>
  <c r="I107" i="18"/>
  <c r="G111" i="18"/>
  <c r="I104" i="18"/>
  <c r="H104" i="18"/>
  <c r="H108" i="18"/>
  <c r="H105" i="18"/>
  <c r="I113" i="18"/>
  <c r="G98" i="18"/>
  <c r="F98" i="18"/>
  <c r="J111" i="18"/>
  <c r="M110" i="18"/>
  <c r="K110" i="18"/>
  <c r="J110" i="18"/>
  <c r="M99" i="18"/>
  <c r="J104" i="18"/>
  <c r="J99" i="18"/>
  <c r="N99" i="18"/>
  <c r="N108" i="18"/>
  <c r="N104" i="18"/>
  <c r="J107" i="18"/>
  <c r="K108" i="18"/>
  <c r="M108" i="18"/>
  <c r="K113" i="18"/>
  <c r="L108" i="18"/>
  <c r="L107" i="18"/>
  <c r="K107" i="18"/>
  <c r="L113" i="18"/>
  <c r="J113" i="18"/>
  <c r="M107" i="18"/>
  <c r="K104" i="18"/>
  <c r="N113" i="18"/>
  <c r="L104" i="18"/>
  <c r="N111" i="18"/>
  <c r="M105" i="18"/>
  <c r="J105" i="18"/>
  <c r="N98" i="18"/>
  <c r="J98" i="18"/>
  <c r="K98" i="18"/>
  <c r="L98" i="18"/>
  <c r="J114" i="18"/>
  <c r="K105" i="18"/>
  <c r="K111" i="18"/>
  <c r="N105" i="18"/>
  <c r="M114" i="18"/>
  <c r="L111" i="18"/>
  <c r="K114" i="18"/>
  <c r="M101" i="18"/>
  <c r="L114" i="18"/>
</calcChain>
</file>

<file path=xl/sharedStrings.xml><?xml version="1.0" encoding="utf-8"?>
<sst xmlns="http://schemas.openxmlformats.org/spreadsheetml/2006/main" count="810" uniqueCount="95">
  <si>
    <t>Vx</t>
  </si>
  <si>
    <t>Vy</t>
  </si>
  <si>
    <t>Rot</t>
  </si>
  <si>
    <t>Modo</t>
  </si>
  <si>
    <t>Piano</t>
  </si>
  <si>
    <t>T</t>
  </si>
  <si>
    <t>vGy</t>
  </si>
  <si>
    <t>x</t>
  </si>
  <si>
    <t>y</t>
  </si>
  <si>
    <t>molt</t>
  </si>
  <si>
    <t>vGx</t>
  </si>
  <si>
    <t>rot</t>
  </si>
  <si>
    <t>xG</t>
  </si>
  <si>
    <t>yG</t>
  </si>
  <si>
    <r>
      <t>D</t>
    </r>
    <r>
      <rPr>
        <sz val="10"/>
        <rFont val="Arial"/>
        <family val="2"/>
      </rPr>
      <t>x</t>
    </r>
  </si>
  <si>
    <r>
      <t>D</t>
    </r>
    <r>
      <rPr>
        <sz val="10"/>
        <rFont val="Arial"/>
        <family val="2"/>
      </rPr>
      <t>y</t>
    </r>
  </si>
  <si>
    <t>f</t>
  </si>
  <si>
    <t>dist</t>
  </si>
  <si>
    <t>riga</t>
  </si>
  <si>
    <t>Mas X</t>
  </si>
  <si>
    <t>Mas Y</t>
  </si>
  <si>
    <t>n piani</t>
  </si>
  <si>
    <t>Contorno dell'impalcato</t>
  </si>
  <si>
    <t>n punti</t>
  </si>
  <si>
    <t>coordinate dei punti del contorno</t>
  </si>
  <si>
    <t>Calcolo baricentro</t>
  </si>
  <si>
    <t>triang 1</t>
  </si>
  <si>
    <t>x1</t>
  </si>
  <si>
    <t>y1</t>
  </si>
  <si>
    <t>x2</t>
  </si>
  <si>
    <t>y2</t>
  </si>
  <si>
    <t>n. punti</t>
  </si>
  <si>
    <t>x0</t>
  </si>
  <si>
    <t>y0</t>
  </si>
  <si>
    <t>TOT</t>
  </si>
  <si>
    <t>xG t</t>
  </si>
  <si>
    <t>yG t</t>
  </si>
  <si>
    <t>A t</t>
  </si>
  <si>
    <t>Sx t</t>
  </si>
  <si>
    <t>Sy t</t>
  </si>
  <si>
    <t>rispetto al baricentro</t>
  </si>
  <si>
    <t>valori per cc 3 e 4</t>
  </si>
  <si>
    <t>Modi</t>
  </si>
  <si>
    <t>Modo da visualizzare</t>
  </si>
  <si>
    <t>min</t>
  </si>
  <si>
    <t>max</t>
  </si>
  <si>
    <t>max ass</t>
  </si>
  <si>
    <t>min x</t>
  </si>
  <si>
    <t>max x</t>
  </si>
  <si>
    <t>Lx</t>
  </si>
  <si>
    <t>min y</t>
  </si>
  <si>
    <t>max y</t>
  </si>
  <si>
    <t>Ly</t>
  </si>
  <si>
    <t>rapp x</t>
  </si>
  <si>
    <t>rapp y</t>
  </si>
  <si>
    <t>rapp max</t>
  </si>
  <si>
    <t>optimum</t>
  </si>
  <si>
    <t>Deformata</t>
  </si>
  <si>
    <t>Spostamenti</t>
  </si>
  <si>
    <t>Spostamenti scalati</t>
  </si>
  <si>
    <t>crocetta</t>
  </si>
  <si>
    <t>dimensioni corocetta</t>
  </si>
  <si>
    <t>s</t>
  </si>
  <si>
    <t>Occorre aver salvato i dati per Excel. Esiste quindi un file .SPI</t>
  </si>
  <si>
    <t>1.  Aprire in Excel il file .SPI dividendo i campi in colonne di 12 caratteri</t>
  </si>
  <si>
    <t>2.  Ricopiare i valori nel foglio di calcolo SPI</t>
  </si>
  <si>
    <t>Dati da fornire:</t>
  </si>
  <si>
    <t>3.  Inserire i dati nel foglio di calcolo Dati, nelle caselle a sfondo giallo chiaro</t>
  </si>
  <si>
    <t>numero di punti del contorno (max 12)</t>
  </si>
  <si>
    <t>coordinate dei punti del contorno (stesso riferimento usato in Tel)</t>
  </si>
  <si>
    <t>4.  Indicare il modo che si vuole visualizzare e l'eventuale moltiplicatore</t>
  </si>
  <si>
    <t>Le analisi modali x e y devono essere la condizione di carico 3 e 4</t>
  </si>
  <si>
    <t>Occorre preliminarmente aver risolto lo schema strutturale con il programma Tel</t>
  </si>
  <si>
    <t>5.  Stirare l'immagine o modificare gli estremi degli assi in modo da rendere la scala x uguale alla scala y (altrimenti la figura è distorta)</t>
  </si>
  <si>
    <t>Si consiglia di modificare gli estremi degli assi x e y, in modo da avere una stessa rappresentazione per tutti i modi</t>
  </si>
  <si>
    <t>Unica modifica ammessa: in Elab cambiare dimensioni crocetta (casella E19, in rosso)</t>
  </si>
  <si>
    <t>Note</t>
  </si>
  <si>
    <t>3.  Per i modi più alti i valori da Tel potrebbero avere un numero di cifre significative troppo basso</t>
  </si>
  <si>
    <t>In tal caso le deformate modali possono essere poco significative</t>
  </si>
  <si>
    <t>1.  I fogli sono protetti (tranne SPI), per evitare immissione erronea di dati, ma senza password</t>
  </si>
  <si>
    <t>2.  Non modificare i fogli Elab-Modi e Elab</t>
  </si>
  <si>
    <t>Telaio</t>
  </si>
  <si>
    <t>CondCar  1</t>
  </si>
  <si>
    <t>CondCar  2</t>
  </si>
  <si>
    <t>CondCar  3</t>
  </si>
  <si>
    <t>CondCar  4</t>
  </si>
  <si>
    <t>Spa</t>
  </si>
  <si>
    <t>princ y</t>
  </si>
  <si>
    <t>princ x</t>
  </si>
  <si>
    <t>T [s]</t>
  </si>
  <si>
    <t>Mmod [%]</t>
  </si>
  <si>
    <t>Mmod x</t>
  </si>
  <si>
    <t>Mmod y</t>
  </si>
  <si>
    <t>DefMod</t>
  </si>
  <si>
    <t>versione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</si>
</sst>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8" x14ac:knownFonts="1">
    <font>
      <sz val="10"/>
      <name val="Arial"/>
    </font>
    <font>
      <sz val="10"/>
      <name val="Symbol"/>
      <family val="1"/>
      <charset val="2"/>
    </font>
    <font>
      <sz val="10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sz val="10"/>
      <color rgb="FF0000CC"/>
      <name val="Arial"/>
      <family val="2"/>
    </font>
    <font>
      <b/>
      <sz val="10"/>
      <color rgb="FF0000CC"/>
      <name val="Arial"/>
      <family val="2"/>
    </font>
    <font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" fillId="0" borderId="0" xfId="0" applyFont="1" applyAlignment="1">
      <alignment horizontal="left"/>
    </xf>
    <xf numFmtId="1" fontId="0" fillId="0" borderId="0" xfId="0" applyNumberFormat="1" applyAlignment="1">
      <alignment horizontal="center"/>
    </xf>
    <xf numFmtId="165" fontId="2" fillId="0" borderId="0" xfId="0" applyNumberFormat="1" applyFont="1" applyAlignment="1">
      <alignment horizontal="center"/>
    </xf>
    <xf numFmtId="0" fontId="0" fillId="0" borderId="1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5" fillId="0" borderId="0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2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0" fillId="2" borderId="0" xfId="0" applyFill="1" applyAlignment="1">
      <alignment horizontal="center"/>
    </xf>
    <xf numFmtId="2" fontId="0" fillId="2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5" fillId="0" borderId="0" xfId="0" applyFont="1" applyAlignment="1">
      <alignment horizontal="center"/>
    </xf>
    <xf numFmtId="164" fontId="5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0" fontId="6" fillId="0" borderId="0" xfId="0" applyNumberFormat="1" applyFont="1" applyAlignment="1">
      <alignment horizontal="center"/>
    </xf>
    <xf numFmtId="0" fontId="4" fillId="0" borderId="0" xfId="0" applyFont="1"/>
    <xf numFmtId="0" fontId="7" fillId="0" borderId="0" xfId="0" applyFont="1" applyAlignment="1" applyProtection="1">
      <alignment horizontal="center"/>
      <protection locked="0"/>
    </xf>
    <xf numFmtId="0" fontId="7" fillId="2" borderId="0" xfId="0" applyFont="1" applyFill="1" applyAlignment="1" applyProtection="1">
      <alignment horizontal="center"/>
      <protection locked="0"/>
    </xf>
    <xf numFmtId="2" fontId="7" fillId="2" borderId="0" xfId="0" applyNumberFormat="1" applyFont="1" applyFill="1" applyAlignment="1" applyProtection="1">
      <alignment horizontal="center"/>
      <protection locked="0"/>
    </xf>
    <xf numFmtId="11" fontId="5" fillId="0" borderId="0" xfId="0" applyNumberFormat="1" applyFont="1" applyBorder="1" applyAlignment="1">
      <alignment horizontal="center"/>
    </xf>
    <xf numFmtId="11" fontId="5" fillId="0" borderId="1" xfId="0" applyNumberFormat="1" applyFont="1" applyBorder="1" applyAlignment="1">
      <alignment horizontal="center"/>
    </xf>
    <xf numFmtId="10" fontId="5" fillId="0" borderId="0" xfId="0" applyNumberFormat="1" applyFont="1" applyAlignment="1">
      <alignment horizontal="center"/>
    </xf>
    <xf numFmtId="0" fontId="0" fillId="0" borderId="0" xfId="0" applyAlignment="1">
      <alignment horizontal="center" vertical="center"/>
    </xf>
    <xf numFmtId="11" fontId="0" fillId="0" borderId="0" xfId="0" applyNumberFormat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Elab!$B$98:$T$98</c:f>
              <c:numCache>
                <c:formatCode>0.00</c:formatCode>
                <c:ptCount val="19"/>
                <c:pt idx="0">
                  <c:v>1.7352617634051579E-2</c:v>
                </c:pt>
                <c:pt idx="1">
                  <c:v>24.01717023106314</c:v>
                </c:pt>
                <c:pt idx="2">
                  <c:v>23.976235279577157</c:v>
                </c:pt>
                <c:pt idx="3">
                  <c:v>-2.358233385193241E-2</c:v>
                </c:pt>
                <c:pt idx="4">
                  <c:v>1.7352617634051579E-2</c:v>
                </c:pt>
                <c:pt idx="5">
                  <c:v>1.7352617634051579E-2</c:v>
                </c:pt>
                <c:pt idx="6">
                  <c:v>1.7352617634051579E-2</c:v>
                </c:pt>
                <c:pt idx="7">
                  <c:v>1.7352617634051579E-2</c:v>
                </c:pt>
                <c:pt idx="8">
                  <c:v>1.7352617634051579E-2</c:v>
                </c:pt>
                <c:pt idx="9">
                  <c:v>1.7352617634051579E-2</c:v>
                </c:pt>
                <c:pt idx="10">
                  <c:v>1.7352617634051579E-2</c:v>
                </c:pt>
                <c:pt idx="11">
                  <c:v>1.7352617634051579E-2</c:v>
                </c:pt>
                <c:pt idx="12">
                  <c:v>1.7352617634051579E-2</c:v>
                </c:pt>
                <c:pt idx="14">
                  <c:v>11.276793948605604</c:v>
                </c:pt>
                <c:pt idx="15">
                  <c:v>12.716793948605606</c:v>
                </c:pt>
                <c:pt idx="17">
                  <c:v>11.996793948605605</c:v>
                </c:pt>
                <c:pt idx="18">
                  <c:v>11.996793948605605</c:v>
                </c:pt>
              </c:numCache>
            </c:numRef>
          </c:xVal>
          <c:yVal>
            <c:numRef>
              <c:f>Elab!$B$99:$T$99</c:f>
              <c:numCache>
                <c:formatCode>0.00</c:formatCode>
                <c:ptCount val="19"/>
                <c:pt idx="0">
                  <c:v>2.3064738768399642</c:v>
                </c:pt>
                <c:pt idx="1">
                  <c:v>2.4000394802364986</c:v>
                </c:pt>
                <c:pt idx="2">
                  <c:v>12.899959686111725</c:v>
                </c:pt>
                <c:pt idx="3">
                  <c:v>12.80639408271519</c:v>
                </c:pt>
                <c:pt idx="4">
                  <c:v>2.3064738768399642</c:v>
                </c:pt>
                <c:pt idx="5">
                  <c:v>2.3064738768399642</c:v>
                </c:pt>
                <c:pt idx="6">
                  <c:v>2.3064738768399642</c:v>
                </c:pt>
                <c:pt idx="7">
                  <c:v>2.3064738768399642</c:v>
                </c:pt>
                <c:pt idx="8">
                  <c:v>2.3064738768399642</c:v>
                </c:pt>
                <c:pt idx="9">
                  <c:v>2.3064738768399642</c:v>
                </c:pt>
                <c:pt idx="10">
                  <c:v>2.3064738768399642</c:v>
                </c:pt>
                <c:pt idx="11">
                  <c:v>2.3064738768399642</c:v>
                </c:pt>
                <c:pt idx="12">
                  <c:v>2.3064738768399642</c:v>
                </c:pt>
                <c:pt idx="14">
                  <c:v>7.6032167814758438</c:v>
                </c:pt>
                <c:pt idx="15">
                  <c:v>7.6032167814758438</c:v>
                </c:pt>
                <c:pt idx="17">
                  <c:v>6.8832167814758449</c:v>
                </c:pt>
                <c:pt idx="18">
                  <c:v>8.3232167814758444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xVal>
            <c:numRef>
              <c:f>Elab!$B$101:$T$101</c:f>
              <c:numCache>
                <c:formatCode>0.00</c:formatCode>
                <c:ptCount val="19"/>
                <c:pt idx="0">
                  <c:v>1.5822278078918884E-2</c:v>
                </c:pt>
                <c:pt idx="1">
                  <c:v>24.015670107563739</c:v>
                </c:pt>
                <c:pt idx="2">
                  <c:v>23.978279437924762</c:v>
                </c:pt>
                <c:pt idx="3">
                  <c:v>-2.1568391560057611E-2</c:v>
                </c:pt>
                <c:pt idx="4">
                  <c:v>1.5822278078918884E-2</c:v>
                </c:pt>
                <c:pt idx="5">
                  <c:v>1.5822278078918884E-2</c:v>
                </c:pt>
                <c:pt idx="6">
                  <c:v>1.5822278078918884E-2</c:v>
                </c:pt>
                <c:pt idx="7">
                  <c:v>1.5822278078918884E-2</c:v>
                </c:pt>
                <c:pt idx="8">
                  <c:v>1.5822278078918884E-2</c:v>
                </c:pt>
                <c:pt idx="9">
                  <c:v>1.5822278078918884E-2</c:v>
                </c:pt>
                <c:pt idx="10">
                  <c:v>1.5822278078918884E-2</c:v>
                </c:pt>
                <c:pt idx="11">
                  <c:v>1.5822278078918884E-2</c:v>
                </c:pt>
                <c:pt idx="12">
                  <c:v>1.5822278078918884E-2</c:v>
                </c:pt>
                <c:pt idx="14">
                  <c:v>11.277050858001841</c:v>
                </c:pt>
                <c:pt idx="15">
                  <c:v>12.717050858001842</c:v>
                </c:pt>
                <c:pt idx="17">
                  <c:v>11.997050858001842</c:v>
                </c:pt>
                <c:pt idx="18">
                  <c:v>11.997050858001842</c:v>
                </c:pt>
              </c:numCache>
            </c:numRef>
          </c:xVal>
          <c:yVal>
            <c:numRef>
              <c:f>Elab!$B$102:$T$102</c:f>
              <c:numCache>
                <c:formatCode>0.00</c:formatCode>
                <c:ptCount val="19"/>
                <c:pt idx="0">
                  <c:v>2.0858006570040009</c:v>
                </c:pt>
                <c:pt idx="1">
                  <c:v>2.1712650447502355</c:v>
                </c:pt>
                <c:pt idx="2">
                  <c:v>12.671198470149845</c:v>
                </c:pt>
                <c:pt idx="3">
                  <c:v>12.58573408240361</c:v>
                </c:pt>
                <c:pt idx="4">
                  <c:v>2.0858006570040009</c:v>
                </c:pt>
                <c:pt idx="5">
                  <c:v>2.0858006570040009</c:v>
                </c:pt>
                <c:pt idx="6">
                  <c:v>2.0858006570040009</c:v>
                </c:pt>
                <c:pt idx="7">
                  <c:v>2.0858006570040009</c:v>
                </c:pt>
                <c:pt idx="8">
                  <c:v>2.0858006570040009</c:v>
                </c:pt>
                <c:pt idx="9">
                  <c:v>2.0858006570040009</c:v>
                </c:pt>
                <c:pt idx="10">
                  <c:v>2.0858006570040009</c:v>
                </c:pt>
                <c:pt idx="11">
                  <c:v>2.0858006570040009</c:v>
                </c:pt>
                <c:pt idx="12">
                  <c:v>2.0858006570040009</c:v>
                </c:pt>
                <c:pt idx="14">
                  <c:v>7.3784995635769217</c:v>
                </c:pt>
                <c:pt idx="15">
                  <c:v>7.3784995635769217</c:v>
                </c:pt>
                <c:pt idx="17">
                  <c:v>6.6584995635769211</c:v>
                </c:pt>
                <c:pt idx="18">
                  <c:v>8.0984995635769206</c:v>
                </c:pt>
              </c:numCache>
            </c:numRef>
          </c:yVal>
          <c:smooth val="0"/>
        </c:ser>
        <c:ser>
          <c:idx val="2"/>
          <c:order val="2"/>
          <c:marker>
            <c:symbol val="none"/>
          </c:marker>
          <c:xVal>
            <c:numRef>
              <c:f>Elab!$B$104:$T$104</c:f>
              <c:numCache>
                <c:formatCode>0.00</c:formatCode>
                <c:ptCount val="19"/>
                <c:pt idx="0">
                  <c:v>1.3334500619837104E-2</c:v>
                </c:pt>
                <c:pt idx="1">
                  <c:v>24.013225951462889</c:v>
                </c:pt>
                <c:pt idx="2">
                  <c:v>23.981646003329015</c:v>
                </c:pt>
                <c:pt idx="3">
                  <c:v>-1.8245447514038681E-2</c:v>
                </c:pt>
                <c:pt idx="4">
                  <c:v>1.3334500619837104E-2</c:v>
                </c:pt>
                <c:pt idx="5">
                  <c:v>1.3334500619837104E-2</c:v>
                </c:pt>
                <c:pt idx="6">
                  <c:v>1.3334500619837104E-2</c:v>
                </c:pt>
                <c:pt idx="7">
                  <c:v>1.3334500619837104E-2</c:v>
                </c:pt>
                <c:pt idx="8">
                  <c:v>1.3334500619837104E-2</c:v>
                </c:pt>
                <c:pt idx="9">
                  <c:v>1.3334500619837104E-2</c:v>
                </c:pt>
                <c:pt idx="10">
                  <c:v>1.3334500619837104E-2</c:v>
                </c:pt>
                <c:pt idx="11">
                  <c:v>1.3334500619837104E-2</c:v>
                </c:pt>
                <c:pt idx="12">
                  <c:v>1.3334500619837104E-2</c:v>
                </c:pt>
                <c:pt idx="14">
                  <c:v>11.277490251974426</c:v>
                </c:pt>
                <c:pt idx="15">
                  <c:v>12.717490251974427</c:v>
                </c:pt>
                <c:pt idx="17">
                  <c:v>11.997490251974426</c:v>
                </c:pt>
                <c:pt idx="18">
                  <c:v>11.997490251974426</c:v>
                </c:pt>
              </c:numCache>
            </c:numRef>
          </c:xVal>
          <c:yVal>
            <c:numRef>
              <c:f>Elab!$B$105:$T$105</c:f>
              <c:numCache>
                <c:formatCode>0.00</c:formatCode>
                <c:ptCount val="19"/>
                <c:pt idx="0">
                  <c:v>1.7404813126195673</c:v>
                </c:pt>
                <c:pt idx="1">
                  <c:v>1.8126640512112813</c:v>
                </c:pt>
                <c:pt idx="2">
                  <c:v>12.312616560955117</c:v>
                </c:pt>
                <c:pt idx="3">
                  <c:v>12.240433822363403</c:v>
                </c:pt>
                <c:pt idx="4">
                  <c:v>1.7404813126195673</c:v>
                </c:pt>
                <c:pt idx="5">
                  <c:v>1.7404813126195673</c:v>
                </c:pt>
                <c:pt idx="6">
                  <c:v>1.7404813126195673</c:v>
                </c:pt>
                <c:pt idx="7">
                  <c:v>1.7404813126195673</c:v>
                </c:pt>
                <c:pt idx="8">
                  <c:v>1.7404813126195673</c:v>
                </c:pt>
                <c:pt idx="9">
                  <c:v>1.7404813126195673</c:v>
                </c:pt>
                <c:pt idx="10">
                  <c:v>1.7404813126195673</c:v>
                </c:pt>
                <c:pt idx="11">
                  <c:v>1.7404813126195673</c:v>
                </c:pt>
                <c:pt idx="12">
                  <c:v>1.7404813126195673</c:v>
                </c:pt>
                <c:pt idx="14">
                  <c:v>7.0265489367873428</c:v>
                </c:pt>
                <c:pt idx="15">
                  <c:v>7.0265489367873428</c:v>
                </c:pt>
                <c:pt idx="17">
                  <c:v>6.3065489367873422</c:v>
                </c:pt>
                <c:pt idx="18">
                  <c:v>7.7465489367873417</c:v>
                </c:pt>
              </c:numCache>
            </c:numRef>
          </c:yVal>
          <c:smooth val="0"/>
        </c:ser>
        <c:ser>
          <c:idx val="3"/>
          <c:order val="3"/>
          <c:marker>
            <c:symbol val="none"/>
          </c:marker>
          <c:xVal>
            <c:numRef>
              <c:f>Elab!$B$107:$T$107</c:f>
              <c:numCache>
                <c:formatCode>0.00</c:formatCode>
                <c:ptCount val="19"/>
                <c:pt idx="0">
                  <c:v>1.0212820018285725E-2</c:v>
                </c:pt>
                <c:pt idx="1">
                  <c:v>24.010148665677253</c:v>
                </c:pt>
                <c:pt idx="2">
                  <c:v>23.985870749365318</c:v>
                </c:pt>
                <c:pt idx="3">
                  <c:v>-1.4065096293649423E-2</c:v>
                </c:pt>
                <c:pt idx="4">
                  <c:v>1.0212820018285725E-2</c:v>
                </c:pt>
                <c:pt idx="5">
                  <c:v>1.0212820018285725E-2</c:v>
                </c:pt>
                <c:pt idx="6">
                  <c:v>1.0212820018285725E-2</c:v>
                </c:pt>
                <c:pt idx="7">
                  <c:v>1.0212820018285725E-2</c:v>
                </c:pt>
                <c:pt idx="8">
                  <c:v>1.0212820018285725E-2</c:v>
                </c:pt>
                <c:pt idx="9">
                  <c:v>1.0212820018285725E-2</c:v>
                </c:pt>
                <c:pt idx="10">
                  <c:v>1.0212820018285725E-2</c:v>
                </c:pt>
                <c:pt idx="11">
                  <c:v>1.0212820018285725E-2</c:v>
                </c:pt>
                <c:pt idx="12">
                  <c:v>1.0212820018285725E-2</c:v>
                </c:pt>
                <c:pt idx="14">
                  <c:v>11.278041784691801</c:v>
                </c:pt>
                <c:pt idx="15">
                  <c:v>12.718041784691803</c:v>
                </c:pt>
                <c:pt idx="17">
                  <c:v>11.998041784691802</c:v>
                </c:pt>
                <c:pt idx="18">
                  <c:v>11.998041784691802</c:v>
                </c:pt>
              </c:numCache>
            </c:numRef>
          </c:xVal>
          <c:yVal>
            <c:numRef>
              <c:f>Elab!$B$108:$T$108</c:f>
              <c:numCache>
                <c:formatCode>0.00</c:formatCode>
                <c:ptCount val="19"/>
                <c:pt idx="0">
                  <c:v>1.3265144376901434</c:v>
                </c:pt>
                <c:pt idx="1">
                  <c:v>1.3820068178317111</c:v>
                </c:pt>
                <c:pt idx="2">
                  <c:v>11.88197875030751</c:v>
                </c:pt>
                <c:pt idx="3">
                  <c:v>11.826486370165942</c:v>
                </c:pt>
                <c:pt idx="4">
                  <c:v>1.3265144376901434</c:v>
                </c:pt>
                <c:pt idx="5">
                  <c:v>1.3265144376901434</c:v>
                </c:pt>
                <c:pt idx="6">
                  <c:v>1.3265144376901434</c:v>
                </c:pt>
                <c:pt idx="7">
                  <c:v>1.3265144376901434</c:v>
                </c:pt>
                <c:pt idx="8">
                  <c:v>1.3265144376901434</c:v>
                </c:pt>
                <c:pt idx="9">
                  <c:v>1.3265144376901434</c:v>
                </c:pt>
                <c:pt idx="10">
                  <c:v>1.3265144376901434</c:v>
                </c:pt>
                <c:pt idx="11">
                  <c:v>1.3265144376901434</c:v>
                </c:pt>
                <c:pt idx="12">
                  <c:v>1.3265144376901434</c:v>
                </c:pt>
                <c:pt idx="14">
                  <c:v>6.6042465939988269</c:v>
                </c:pt>
                <c:pt idx="15">
                  <c:v>6.6042465939988269</c:v>
                </c:pt>
                <c:pt idx="17">
                  <c:v>5.8842465939988271</c:v>
                </c:pt>
                <c:pt idx="18">
                  <c:v>7.3242465939988266</c:v>
                </c:pt>
              </c:numCache>
            </c:numRef>
          </c:yVal>
          <c:smooth val="0"/>
        </c:ser>
        <c:ser>
          <c:idx val="4"/>
          <c:order val="4"/>
          <c:marker>
            <c:symbol val="none"/>
          </c:marker>
          <c:xVal>
            <c:numRef>
              <c:f>Elab!$B$110:$T$110</c:f>
              <c:numCache>
                <c:formatCode>0.00</c:formatCode>
                <c:ptCount val="19"/>
                <c:pt idx="0">
                  <c:v>6.7360574035627875E-3</c:v>
                </c:pt>
                <c:pt idx="1">
                  <c:v>24.00670774684702</c:v>
                </c:pt>
                <c:pt idx="2">
                  <c:v>23.990580035142834</c:v>
                </c:pt>
                <c:pt idx="3">
                  <c:v>-9.3916543006280547E-3</c:v>
                </c:pt>
                <c:pt idx="4">
                  <c:v>6.7360574035627875E-3</c:v>
                </c:pt>
                <c:pt idx="5">
                  <c:v>6.7360574035627875E-3</c:v>
                </c:pt>
                <c:pt idx="6">
                  <c:v>6.7360574035627875E-3</c:v>
                </c:pt>
                <c:pt idx="7">
                  <c:v>6.7360574035627875E-3</c:v>
                </c:pt>
                <c:pt idx="8">
                  <c:v>6.7360574035627875E-3</c:v>
                </c:pt>
                <c:pt idx="9">
                  <c:v>6.7360574035627875E-3</c:v>
                </c:pt>
                <c:pt idx="10">
                  <c:v>6.7360574035627875E-3</c:v>
                </c:pt>
                <c:pt idx="11">
                  <c:v>6.7360574035627875E-3</c:v>
                </c:pt>
                <c:pt idx="12">
                  <c:v>6.7360574035627875E-3</c:v>
                </c:pt>
                <c:pt idx="14">
                  <c:v>11.278658046273197</c:v>
                </c:pt>
                <c:pt idx="15">
                  <c:v>12.718658046273198</c:v>
                </c:pt>
                <c:pt idx="17">
                  <c:v>11.998658046273198</c:v>
                </c:pt>
                <c:pt idx="18">
                  <c:v>11.998658046273198</c:v>
                </c:pt>
              </c:numCache>
            </c:numRef>
          </c:xVal>
          <c:yVal>
            <c:numRef>
              <c:f>Elab!$B$111:$T$111</c:f>
              <c:numCache>
                <c:formatCode>0.00</c:formatCode>
                <c:ptCount val="19"/>
                <c:pt idx="0">
                  <c:v>0.88205733601699576</c:v>
                </c:pt>
                <c:pt idx="1">
                  <c:v>0.91892067705514158</c:v>
                </c:pt>
                <c:pt idx="2">
                  <c:v>11.418908291186655</c:v>
                </c:pt>
                <c:pt idx="3">
                  <c:v>11.382044950148508</c:v>
                </c:pt>
                <c:pt idx="4">
                  <c:v>0.88205733601699576</c:v>
                </c:pt>
                <c:pt idx="5">
                  <c:v>0.88205733601699576</c:v>
                </c:pt>
                <c:pt idx="6">
                  <c:v>0.88205733601699576</c:v>
                </c:pt>
                <c:pt idx="7">
                  <c:v>0.88205733601699576</c:v>
                </c:pt>
                <c:pt idx="8">
                  <c:v>0.88205733601699576</c:v>
                </c:pt>
                <c:pt idx="9">
                  <c:v>0.88205733601699576</c:v>
                </c:pt>
                <c:pt idx="10">
                  <c:v>0.88205733601699576</c:v>
                </c:pt>
                <c:pt idx="11">
                  <c:v>0.88205733601699576</c:v>
                </c:pt>
                <c:pt idx="12">
                  <c:v>0.88205733601699576</c:v>
                </c:pt>
                <c:pt idx="14">
                  <c:v>6.1504828136018261</c:v>
                </c:pt>
                <c:pt idx="15">
                  <c:v>6.1504828136018261</c:v>
                </c:pt>
                <c:pt idx="17">
                  <c:v>5.4304828136018273</c:v>
                </c:pt>
                <c:pt idx="18">
                  <c:v>6.8704828136018268</c:v>
                </c:pt>
              </c:numCache>
            </c:numRef>
          </c:yVal>
          <c:smooth val="0"/>
        </c:ser>
        <c:ser>
          <c:idx val="5"/>
          <c:order val="5"/>
          <c:marker>
            <c:symbol val="none"/>
          </c:marker>
          <c:xVal>
            <c:numRef>
              <c:f>Elab!$B$113:$T$113</c:f>
              <c:numCache>
                <c:formatCode>0.00</c:formatCode>
                <c:ptCount val="19"/>
                <c:pt idx="0">
                  <c:v>3.012954907042589E-3</c:v>
                </c:pt>
                <c:pt idx="1">
                  <c:v>24.003007096324303</c:v>
                </c:pt>
                <c:pt idx="2">
                  <c:v>23.995670494770536</c:v>
                </c:pt>
                <c:pt idx="3">
                  <c:v>-4.3236466467261175E-3</c:v>
                </c:pt>
                <c:pt idx="4">
                  <c:v>3.012954907042589E-3</c:v>
                </c:pt>
                <c:pt idx="5">
                  <c:v>3.012954907042589E-3</c:v>
                </c:pt>
                <c:pt idx="6">
                  <c:v>3.012954907042589E-3</c:v>
                </c:pt>
                <c:pt idx="7">
                  <c:v>3.012954907042589E-3</c:v>
                </c:pt>
                <c:pt idx="8">
                  <c:v>3.012954907042589E-3</c:v>
                </c:pt>
                <c:pt idx="9">
                  <c:v>3.012954907042589E-3</c:v>
                </c:pt>
                <c:pt idx="10">
                  <c:v>3.012954907042589E-3</c:v>
                </c:pt>
                <c:pt idx="11">
                  <c:v>3.012954907042589E-3</c:v>
                </c:pt>
                <c:pt idx="12">
                  <c:v>3.012954907042589E-3</c:v>
                </c:pt>
                <c:pt idx="14">
                  <c:v>11.279341724838789</c:v>
                </c:pt>
                <c:pt idx="15">
                  <c:v>12.71934172483879</c:v>
                </c:pt>
                <c:pt idx="17">
                  <c:v>11.999341724838789</c:v>
                </c:pt>
                <c:pt idx="18">
                  <c:v>11.999341724838789</c:v>
                </c:pt>
              </c:numCache>
            </c:numRef>
          </c:xVal>
          <c:yVal>
            <c:numRef>
              <c:f>Elab!$B$114:$T$114</c:f>
              <c:numCache>
                <c:formatCode>0.00</c:formatCode>
                <c:ptCount val="19"/>
                <c:pt idx="0">
                  <c:v>0.41167150790882107</c:v>
                </c:pt>
                <c:pt idx="1">
                  <c:v>0.42844088288886156</c:v>
                </c:pt>
                <c:pt idx="2">
                  <c:v>10.928438319758913</c:v>
                </c:pt>
                <c:pt idx="3">
                  <c:v>10.911668944778873</c:v>
                </c:pt>
                <c:pt idx="4">
                  <c:v>0.41167150790882107</c:v>
                </c:pt>
                <c:pt idx="5">
                  <c:v>0.41167150790882107</c:v>
                </c:pt>
                <c:pt idx="6">
                  <c:v>0.41167150790882107</c:v>
                </c:pt>
                <c:pt idx="7">
                  <c:v>0.41167150790882107</c:v>
                </c:pt>
                <c:pt idx="8">
                  <c:v>0.41167150790882107</c:v>
                </c:pt>
                <c:pt idx="9">
                  <c:v>0.41167150790882107</c:v>
                </c:pt>
                <c:pt idx="10">
                  <c:v>0.41167150790882107</c:v>
                </c:pt>
                <c:pt idx="11">
                  <c:v>0.41167150790882107</c:v>
                </c:pt>
                <c:pt idx="12">
                  <c:v>0.41167150790882107</c:v>
                </c:pt>
                <c:pt idx="14">
                  <c:v>5.6700549138338676</c:v>
                </c:pt>
                <c:pt idx="15">
                  <c:v>5.6700549138338676</c:v>
                </c:pt>
                <c:pt idx="17">
                  <c:v>4.9500549138338679</c:v>
                </c:pt>
                <c:pt idx="18">
                  <c:v>6.3900549138338674</c:v>
                </c:pt>
              </c:numCache>
            </c:numRef>
          </c:yVal>
          <c:smooth val="0"/>
        </c:ser>
        <c:ser>
          <c:idx val="6"/>
          <c:order val="6"/>
          <c:marker>
            <c:symbol val="none"/>
          </c:marker>
          <c:xVal>
            <c:numRef>
              <c:f>Elab!$B$116:$T$116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Elab!$B$117:$T$117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  <c:smooth val="0"/>
        </c:ser>
        <c:ser>
          <c:idx val="7"/>
          <c:order val="7"/>
          <c:marker>
            <c:symbol val="none"/>
          </c:marker>
          <c:xVal>
            <c:numRef>
              <c:f>Elab!$B$119:$T$119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Elab!$B$120:$T$120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  <c:smooth val="0"/>
        </c:ser>
        <c:ser>
          <c:idx val="8"/>
          <c:order val="8"/>
          <c:marker>
            <c:symbol val="none"/>
          </c:marker>
          <c:xVal>
            <c:numRef>
              <c:f>Elab!$B$122:$T$122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Elab!$B$123:$T$123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  <c:smooth val="0"/>
        </c:ser>
        <c:ser>
          <c:idx val="9"/>
          <c:order val="9"/>
          <c:marker>
            <c:symbol val="none"/>
          </c:marker>
          <c:xVal>
            <c:numRef>
              <c:f>Elab!$B$125:$T$125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Elab!$B$126:$T$126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  <c:smooth val="0"/>
        </c:ser>
        <c:ser>
          <c:idx val="10"/>
          <c:order val="10"/>
          <c:marker>
            <c:symbol val="none"/>
          </c:marker>
          <c:xVal>
            <c:numRef>
              <c:f>Elab!$B$128:$T$128</c:f>
              <c:numCache>
                <c:formatCode>0.00</c:formatCode>
                <c:ptCount val="19"/>
                <c:pt idx="0">
                  <c:v>0</c:v>
                </c:pt>
                <c:pt idx="1">
                  <c:v>24</c:v>
                </c:pt>
                <c:pt idx="2">
                  <c:v>24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11.28</c:v>
                </c:pt>
                <c:pt idx="15">
                  <c:v>12.72</c:v>
                </c:pt>
                <c:pt idx="17">
                  <c:v>12</c:v>
                </c:pt>
                <c:pt idx="18">
                  <c:v>12</c:v>
                </c:pt>
              </c:numCache>
            </c:numRef>
          </c:xVal>
          <c:yVal>
            <c:numRef>
              <c:f>Elab!$B$129:$T$129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10.5</c:v>
                </c:pt>
                <c:pt idx="3">
                  <c:v>10.5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5.25</c:v>
                </c:pt>
                <c:pt idx="15">
                  <c:v>5.25</c:v>
                </c:pt>
                <c:pt idx="17">
                  <c:v>4.53</c:v>
                </c:pt>
                <c:pt idx="18">
                  <c:v>5.97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719216"/>
        <c:axId val="140719776"/>
      </c:scatterChart>
      <c:valAx>
        <c:axId val="140719216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140719776"/>
        <c:crosses val="autoZero"/>
        <c:crossBetween val="midCat"/>
        <c:majorUnit val="5"/>
      </c:valAx>
      <c:valAx>
        <c:axId val="140719776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crossAx val="140719216"/>
        <c:crosses val="autoZero"/>
        <c:crossBetween val="midCat"/>
        <c:majorUnit val="5"/>
      </c:valAx>
    </c:plotArea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12</xdr:row>
      <xdr:rowOff>0</xdr:rowOff>
    </xdr:from>
    <xdr:to>
      <xdr:col>14</xdr:col>
      <xdr:colOff>0</xdr:colOff>
      <xdr:row>46</xdr:row>
      <xdr:rowOff>0</xdr:rowOff>
    </xdr:to>
    <xdr:graphicFrame macro="">
      <xdr:nvGraphicFramePr>
        <xdr:cNvPr id="7188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workbookViewId="0">
      <selection activeCell="A15" sqref="A15:XFD15"/>
    </sheetView>
  </sheetViews>
  <sheetFormatPr defaultColWidth="9.140625" defaultRowHeight="15" x14ac:dyDescent="0.2"/>
  <cols>
    <col min="1" max="16384" width="9.140625" style="28"/>
  </cols>
  <sheetData>
    <row r="1" spans="1:3" x14ac:dyDescent="0.2">
      <c r="A1" s="28" t="s">
        <v>93</v>
      </c>
      <c r="C1" s="28" t="s">
        <v>94</v>
      </c>
    </row>
    <row r="3" spans="1:3" x14ac:dyDescent="0.2">
      <c r="A3" s="28" t="s">
        <v>72</v>
      </c>
    </row>
    <row r="4" spans="1:3" x14ac:dyDescent="0.2">
      <c r="A4" s="28" t="s">
        <v>71</v>
      </c>
    </row>
    <row r="5" spans="1:3" x14ac:dyDescent="0.2">
      <c r="A5" s="28" t="s">
        <v>63</v>
      </c>
    </row>
    <row r="7" spans="1:3" x14ac:dyDescent="0.2">
      <c r="A7" s="28" t="s">
        <v>64</v>
      </c>
    </row>
    <row r="9" spans="1:3" x14ac:dyDescent="0.2">
      <c r="A9" s="28" t="s">
        <v>65</v>
      </c>
    </row>
    <row r="11" spans="1:3" x14ac:dyDescent="0.2">
      <c r="A11" s="28" t="s">
        <v>67</v>
      </c>
    </row>
    <row r="12" spans="1:3" x14ac:dyDescent="0.2">
      <c r="B12" s="28" t="s">
        <v>66</v>
      </c>
    </row>
    <row r="13" spans="1:3" x14ac:dyDescent="0.2">
      <c r="B13" s="28" t="s">
        <v>68</v>
      </c>
    </row>
    <row r="14" spans="1:3" x14ac:dyDescent="0.2">
      <c r="B14" s="28" t="s">
        <v>69</v>
      </c>
    </row>
    <row r="16" spans="1:3" x14ac:dyDescent="0.2">
      <c r="A16" s="28" t="s">
        <v>70</v>
      </c>
    </row>
    <row r="18" spans="1:2" x14ac:dyDescent="0.2">
      <c r="A18" s="28" t="s">
        <v>73</v>
      </c>
    </row>
    <row r="19" spans="1:2" x14ac:dyDescent="0.2">
      <c r="B19" s="28" t="s">
        <v>74</v>
      </c>
    </row>
    <row r="22" spans="1:2" x14ac:dyDescent="0.2">
      <c r="A22" s="28" t="s">
        <v>76</v>
      </c>
    </row>
    <row r="23" spans="1:2" x14ac:dyDescent="0.2">
      <c r="A23" s="28" t="s">
        <v>79</v>
      </c>
    </row>
    <row r="25" spans="1:2" x14ac:dyDescent="0.2">
      <c r="A25" s="28" t="s">
        <v>80</v>
      </c>
    </row>
    <row r="26" spans="1:2" x14ac:dyDescent="0.2">
      <c r="B26" s="28" t="s">
        <v>75</v>
      </c>
    </row>
    <row r="28" spans="1:2" x14ac:dyDescent="0.2">
      <c r="A28" s="28" t="s">
        <v>77</v>
      </c>
    </row>
    <row r="29" spans="1:2" x14ac:dyDescent="0.2">
      <c r="B29" s="28" t="s">
        <v>78</v>
      </c>
    </row>
  </sheetData>
  <sheetProtection sheet="1" objects="1" scenarios="1" selectLockedCell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9"/>
  <sheetViews>
    <sheetView workbookViewId="0">
      <selection sqref="A1:XFD1048576"/>
    </sheetView>
  </sheetViews>
  <sheetFormatPr defaultRowHeight="12.75" x14ac:dyDescent="0.2"/>
  <cols>
    <col min="1" max="16384" width="9.140625" style="35"/>
  </cols>
  <sheetData>
    <row r="1" spans="1:9" x14ac:dyDescent="0.2">
      <c r="A1" s="35" t="s">
        <v>81</v>
      </c>
      <c r="B1" s="35" t="s">
        <v>3</v>
      </c>
      <c r="C1" s="35" t="s">
        <v>5</v>
      </c>
      <c r="D1" s="35" t="s">
        <v>4</v>
      </c>
      <c r="F1" s="35" t="s">
        <v>82</v>
      </c>
      <c r="G1" s="35" t="s">
        <v>83</v>
      </c>
      <c r="H1" s="35" t="s">
        <v>84</v>
      </c>
      <c r="I1" s="35" t="s">
        <v>85</v>
      </c>
    </row>
    <row r="2" spans="1:9" x14ac:dyDescent="0.2">
      <c r="A2" s="35" t="s">
        <v>86</v>
      </c>
      <c r="D2" s="35">
        <v>6</v>
      </c>
      <c r="E2" s="35" t="s">
        <v>0</v>
      </c>
      <c r="F2" s="35">
        <v>17.218</v>
      </c>
      <c r="G2" s="35">
        <v>4.3999999999999997E-2</v>
      </c>
    </row>
    <row r="3" spans="1:9" x14ac:dyDescent="0.2">
      <c r="A3" s="35" t="s">
        <v>86</v>
      </c>
      <c r="D3" s="35">
        <v>6</v>
      </c>
      <c r="E3" s="35" t="s">
        <v>1</v>
      </c>
      <c r="F3" s="35">
        <v>0.43</v>
      </c>
      <c r="G3" s="35">
        <v>21.693999999999999</v>
      </c>
    </row>
    <row r="4" spans="1:9" x14ac:dyDescent="0.2">
      <c r="A4" s="35" t="s">
        <v>86</v>
      </c>
      <c r="D4" s="35">
        <v>6</v>
      </c>
      <c r="E4" s="35" t="s">
        <v>2</v>
      </c>
      <c r="F4" s="35">
        <v>-3.5999999999999997E-2</v>
      </c>
      <c r="G4" s="35">
        <v>8.9999999999999993E-3</v>
      </c>
    </row>
    <row r="5" spans="1:9" x14ac:dyDescent="0.2">
      <c r="A5" s="35" t="s">
        <v>86</v>
      </c>
      <c r="D5" s="35">
        <v>5</v>
      </c>
      <c r="E5" s="35" t="s">
        <v>0</v>
      </c>
      <c r="F5" s="35">
        <v>15.760999999999999</v>
      </c>
      <c r="G5" s="35">
        <v>0.04</v>
      </c>
    </row>
    <row r="6" spans="1:9" x14ac:dyDescent="0.2">
      <c r="A6" s="35" t="s">
        <v>86</v>
      </c>
      <c r="D6" s="35">
        <v>5</v>
      </c>
      <c r="E6" s="35" t="s">
        <v>1</v>
      </c>
      <c r="F6" s="35">
        <v>0.39</v>
      </c>
      <c r="G6" s="35">
        <v>19.545999999999999</v>
      </c>
    </row>
    <row r="7" spans="1:9" x14ac:dyDescent="0.2">
      <c r="A7" s="35" t="s">
        <v>86</v>
      </c>
      <c r="D7" s="35">
        <v>5</v>
      </c>
      <c r="E7" s="35" t="s">
        <v>2</v>
      </c>
      <c r="F7" s="35">
        <v>-3.3000000000000002E-2</v>
      </c>
      <c r="G7" s="35">
        <v>8.0000000000000002E-3</v>
      </c>
    </row>
    <row r="8" spans="1:9" x14ac:dyDescent="0.2">
      <c r="A8" s="35" t="s">
        <v>86</v>
      </c>
      <c r="D8" s="35">
        <v>4</v>
      </c>
      <c r="E8" s="35" t="s">
        <v>0</v>
      </c>
      <c r="F8" s="35">
        <v>13.347</v>
      </c>
      <c r="G8" s="35">
        <v>3.4000000000000002E-2</v>
      </c>
    </row>
    <row r="9" spans="1:9" x14ac:dyDescent="0.2">
      <c r="A9" s="35" t="s">
        <v>86</v>
      </c>
      <c r="D9" s="35">
        <v>4</v>
      </c>
      <c r="E9" s="35" t="s">
        <v>1</v>
      </c>
      <c r="F9" s="35">
        <v>0.32600000000000001</v>
      </c>
      <c r="G9" s="35">
        <v>16.245000000000001</v>
      </c>
    </row>
    <row r="10" spans="1:9" x14ac:dyDescent="0.2">
      <c r="A10" s="35" t="s">
        <v>86</v>
      </c>
      <c r="D10" s="35">
        <v>4</v>
      </c>
      <c r="E10" s="35" t="s">
        <v>2</v>
      </c>
      <c r="F10" s="35">
        <v>-2.7E-2</v>
      </c>
      <c r="G10" s="35">
        <v>7.0000000000000001E-3</v>
      </c>
    </row>
    <row r="11" spans="1:9" x14ac:dyDescent="0.2">
      <c r="A11" s="35" t="s">
        <v>86</v>
      </c>
      <c r="D11" s="35">
        <v>3</v>
      </c>
      <c r="E11" s="35" t="s">
        <v>0</v>
      </c>
      <c r="F11" s="35">
        <v>10.398</v>
      </c>
      <c r="G11" s="35">
        <v>2.5999999999999999E-2</v>
      </c>
    </row>
    <row r="12" spans="1:9" x14ac:dyDescent="0.2">
      <c r="A12" s="35" t="s">
        <v>86</v>
      </c>
      <c r="D12" s="35">
        <v>3</v>
      </c>
      <c r="E12" s="35" t="s">
        <v>1</v>
      </c>
      <c r="F12" s="35">
        <v>0.25</v>
      </c>
      <c r="G12" s="35">
        <v>12.349</v>
      </c>
    </row>
    <row r="13" spans="1:9" x14ac:dyDescent="0.2">
      <c r="A13" s="35" t="s">
        <v>86</v>
      </c>
      <c r="D13" s="35">
        <v>3</v>
      </c>
      <c r="E13" s="35" t="s">
        <v>2</v>
      </c>
      <c r="F13" s="35">
        <v>-2.1000000000000001E-2</v>
      </c>
      <c r="G13" s="35">
        <v>5.0000000000000001E-3</v>
      </c>
    </row>
    <row r="14" spans="1:9" x14ac:dyDescent="0.2">
      <c r="A14" s="35" t="s">
        <v>86</v>
      </c>
      <c r="D14" s="35">
        <v>2</v>
      </c>
      <c r="E14" s="35" t="s">
        <v>0</v>
      </c>
      <c r="F14" s="35">
        <v>7.1740000000000004</v>
      </c>
      <c r="G14" s="35">
        <v>1.7000000000000001E-2</v>
      </c>
    </row>
    <row r="15" spans="1:9" x14ac:dyDescent="0.2">
      <c r="A15" s="35" t="s">
        <v>86</v>
      </c>
      <c r="D15" s="35">
        <v>2</v>
      </c>
      <c r="E15" s="35" t="s">
        <v>1</v>
      </c>
      <c r="F15" s="35">
        <v>0.16800000000000001</v>
      </c>
      <c r="G15" s="35">
        <v>8.2080000000000002</v>
      </c>
    </row>
    <row r="16" spans="1:9" x14ac:dyDescent="0.2">
      <c r="A16" s="35" t="s">
        <v>86</v>
      </c>
      <c r="D16" s="35">
        <v>2</v>
      </c>
      <c r="E16" s="35" t="s">
        <v>2</v>
      </c>
      <c r="F16" s="35">
        <v>-1.4E-2</v>
      </c>
      <c r="G16" s="35">
        <v>3.0000000000000001E-3</v>
      </c>
    </row>
    <row r="17" spans="1:9" x14ac:dyDescent="0.2">
      <c r="A17" s="35" t="s">
        <v>86</v>
      </c>
      <c r="D17" s="35">
        <v>1</v>
      </c>
      <c r="E17" s="35" t="s">
        <v>0</v>
      </c>
      <c r="F17" s="35">
        <v>3.6219999999999999</v>
      </c>
      <c r="G17" s="35">
        <v>6.0000000000000001E-3</v>
      </c>
    </row>
    <row r="18" spans="1:9" x14ac:dyDescent="0.2">
      <c r="A18" s="35" t="s">
        <v>86</v>
      </c>
      <c r="D18" s="35">
        <v>1</v>
      </c>
      <c r="E18" s="35" t="s">
        <v>1</v>
      </c>
      <c r="F18" s="35">
        <v>7.6999999999999999E-2</v>
      </c>
      <c r="G18" s="35">
        <v>3.8380000000000001</v>
      </c>
    </row>
    <row r="19" spans="1:9" x14ac:dyDescent="0.2">
      <c r="A19" s="35" t="s">
        <v>86</v>
      </c>
      <c r="D19" s="35">
        <v>1</v>
      </c>
      <c r="E19" s="35" t="s">
        <v>2</v>
      </c>
      <c r="F19" s="35">
        <v>-6.0000000000000001E-3</v>
      </c>
      <c r="G19" s="35">
        <v>1E-3</v>
      </c>
    </row>
    <row r="20" spans="1:9" x14ac:dyDescent="0.2">
      <c r="A20" s="35" t="s">
        <v>86</v>
      </c>
      <c r="B20" s="35">
        <v>1</v>
      </c>
      <c r="E20" s="35" t="s">
        <v>89</v>
      </c>
      <c r="H20" s="35">
        <v>0.83260000000000001</v>
      </c>
      <c r="I20" s="35">
        <v>0.83260000000000001</v>
      </c>
    </row>
    <row r="21" spans="1:9" x14ac:dyDescent="0.2">
      <c r="A21" s="35" t="s">
        <v>86</v>
      </c>
      <c r="B21" s="35">
        <v>1</v>
      </c>
      <c r="E21" s="35" t="s">
        <v>90</v>
      </c>
      <c r="H21" s="35">
        <v>0</v>
      </c>
      <c r="I21" s="35">
        <v>82.597999999999999</v>
      </c>
    </row>
    <row r="22" spans="1:9" x14ac:dyDescent="0.2">
      <c r="A22" s="35" t="s">
        <v>86</v>
      </c>
      <c r="B22" s="35">
        <v>1</v>
      </c>
      <c r="C22" s="35">
        <v>0.83299999999999996</v>
      </c>
      <c r="D22" s="35">
        <v>6</v>
      </c>
      <c r="E22" s="35" t="s">
        <v>0</v>
      </c>
      <c r="H22" s="36">
        <v>-1.694E-4</v>
      </c>
      <c r="I22" s="36">
        <v>0.12906999999999999</v>
      </c>
    </row>
    <row r="23" spans="1:9" x14ac:dyDescent="0.2">
      <c r="A23" s="35" t="s">
        <v>86</v>
      </c>
      <c r="B23" s="35">
        <v>1</v>
      </c>
      <c r="D23" s="35">
        <v>6</v>
      </c>
      <c r="E23" s="35" t="s">
        <v>1</v>
      </c>
      <c r="H23" s="36">
        <v>-2.264E-2</v>
      </c>
      <c r="I23" s="36">
        <v>17.245999999999999</v>
      </c>
    </row>
    <row r="24" spans="1:9" x14ac:dyDescent="0.2">
      <c r="A24" s="35" t="s">
        <v>86</v>
      </c>
      <c r="B24" s="35">
        <v>1</v>
      </c>
      <c r="C24" s="35" t="s">
        <v>87</v>
      </c>
      <c r="D24" s="35">
        <v>6</v>
      </c>
      <c r="E24" s="35" t="s">
        <v>2</v>
      </c>
      <c r="H24" s="36">
        <v>-3.8269999999999998E-5</v>
      </c>
      <c r="I24" s="36">
        <v>2.9151E-2</v>
      </c>
    </row>
    <row r="25" spans="1:9" x14ac:dyDescent="0.2">
      <c r="A25" s="35" t="s">
        <v>86</v>
      </c>
      <c r="B25" s="35">
        <v>1</v>
      </c>
      <c r="D25" s="35">
        <v>5</v>
      </c>
      <c r="E25" s="35" t="s">
        <v>0</v>
      </c>
      <c r="H25" s="36">
        <v>-1.5449999999999999E-4</v>
      </c>
      <c r="I25" s="36">
        <v>0.11774</v>
      </c>
    </row>
    <row r="26" spans="1:9" x14ac:dyDescent="0.2">
      <c r="A26" s="35" t="s">
        <v>86</v>
      </c>
      <c r="B26" s="35">
        <v>1</v>
      </c>
      <c r="D26" s="35">
        <v>5</v>
      </c>
      <c r="E26" s="35" t="s">
        <v>1</v>
      </c>
      <c r="H26" s="36">
        <v>-2.0469999999999999E-2</v>
      </c>
      <c r="I26" s="36">
        <v>15.596</v>
      </c>
    </row>
    <row r="27" spans="1:9" x14ac:dyDescent="0.2">
      <c r="A27" s="35" t="s">
        <v>86</v>
      </c>
      <c r="B27" s="35">
        <v>1</v>
      </c>
      <c r="D27" s="35">
        <v>5</v>
      </c>
      <c r="E27" s="35" t="s">
        <v>2</v>
      </c>
      <c r="H27" s="36">
        <v>-3.4950000000000002E-5</v>
      </c>
      <c r="I27" s="36">
        <v>2.6627000000000001E-2</v>
      </c>
    </row>
    <row r="28" spans="1:9" x14ac:dyDescent="0.2">
      <c r="A28" s="35" t="s">
        <v>86</v>
      </c>
      <c r="B28" s="35">
        <v>1</v>
      </c>
      <c r="D28" s="35">
        <v>4</v>
      </c>
      <c r="E28" s="35" t="s">
        <v>0</v>
      </c>
      <c r="H28" s="36">
        <v>-1.303E-4</v>
      </c>
      <c r="I28" s="36">
        <v>9.9301E-2</v>
      </c>
    </row>
    <row r="29" spans="1:9" x14ac:dyDescent="0.2">
      <c r="A29" s="35" t="s">
        <v>86</v>
      </c>
      <c r="B29" s="35">
        <v>1</v>
      </c>
      <c r="D29" s="35">
        <v>4</v>
      </c>
      <c r="E29" s="35" t="s">
        <v>1</v>
      </c>
      <c r="H29" s="36">
        <v>-1.7080000000000001E-2</v>
      </c>
      <c r="I29" s="36">
        <v>13.013999999999999</v>
      </c>
    </row>
    <row r="30" spans="1:9" x14ac:dyDescent="0.2">
      <c r="A30" s="35" t="s">
        <v>86</v>
      </c>
      <c r="B30" s="35">
        <v>1</v>
      </c>
      <c r="D30" s="35">
        <v>4</v>
      </c>
      <c r="E30" s="35" t="s">
        <v>2</v>
      </c>
      <c r="H30" s="36">
        <v>-2.9519999999999999E-5</v>
      </c>
      <c r="I30" s="36">
        <v>2.2488999999999999E-2</v>
      </c>
    </row>
    <row r="31" spans="1:9" x14ac:dyDescent="0.2">
      <c r="A31" s="35" t="s">
        <v>86</v>
      </c>
      <c r="B31" s="35">
        <v>1</v>
      </c>
      <c r="D31" s="35">
        <v>3</v>
      </c>
      <c r="E31" s="35" t="s">
        <v>0</v>
      </c>
      <c r="H31" s="36">
        <v>-9.993E-5</v>
      </c>
      <c r="I31" s="36">
        <v>7.6124999999999998E-2</v>
      </c>
    </row>
    <row r="32" spans="1:9" x14ac:dyDescent="0.2">
      <c r="A32" s="35" t="s">
        <v>86</v>
      </c>
      <c r="B32" s="35">
        <v>1</v>
      </c>
      <c r="D32" s="35">
        <v>3</v>
      </c>
      <c r="E32" s="35" t="s">
        <v>1</v>
      </c>
      <c r="H32" s="36">
        <v>-1.302E-2</v>
      </c>
      <c r="I32" s="36">
        <v>9.9186999999999994</v>
      </c>
    </row>
    <row r="33" spans="1:9" x14ac:dyDescent="0.2">
      <c r="A33" s="35" t="s">
        <v>86</v>
      </c>
      <c r="B33" s="35">
        <v>1</v>
      </c>
      <c r="D33" s="35">
        <v>3</v>
      </c>
      <c r="E33" s="35" t="s">
        <v>2</v>
      </c>
      <c r="H33" s="36">
        <v>-2.2690000000000001E-5</v>
      </c>
      <c r="I33" s="36">
        <v>1.7288999999999999E-2</v>
      </c>
    </row>
    <row r="34" spans="1:9" x14ac:dyDescent="0.2">
      <c r="A34" s="35" t="s">
        <v>86</v>
      </c>
      <c r="B34" s="35">
        <v>1</v>
      </c>
      <c r="D34" s="35">
        <v>2</v>
      </c>
      <c r="E34" s="35" t="s">
        <v>0</v>
      </c>
      <c r="H34" s="36">
        <v>-6.5980000000000002E-5</v>
      </c>
      <c r="I34" s="36">
        <v>5.0262000000000001E-2</v>
      </c>
    </row>
    <row r="35" spans="1:9" x14ac:dyDescent="0.2">
      <c r="A35" s="35" t="s">
        <v>86</v>
      </c>
      <c r="B35" s="35">
        <v>1</v>
      </c>
      <c r="D35" s="35">
        <v>2</v>
      </c>
      <c r="E35" s="35" t="s">
        <v>1</v>
      </c>
      <c r="H35" s="36">
        <v>-8.6569999999999998E-3</v>
      </c>
      <c r="I35" s="36">
        <v>6.5953999999999997</v>
      </c>
    </row>
    <row r="36" spans="1:9" x14ac:dyDescent="0.2">
      <c r="A36" s="35" t="s">
        <v>86</v>
      </c>
      <c r="B36" s="35">
        <v>1</v>
      </c>
      <c r="D36" s="35">
        <v>2</v>
      </c>
      <c r="E36" s="35" t="s">
        <v>2</v>
      </c>
      <c r="H36" s="36">
        <v>-1.508E-5</v>
      </c>
      <c r="I36" s="36">
        <v>1.1485E-2</v>
      </c>
    </row>
    <row r="37" spans="1:9" x14ac:dyDescent="0.2">
      <c r="A37" s="35" t="s">
        <v>86</v>
      </c>
      <c r="B37" s="35">
        <v>1</v>
      </c>
      <c r="D37" s="35">
        <v>1</v>
      </c>
      <c r="E37" s="35" t="s">
        <v>0</v>
      </c>
      <c r="H37" s="36">
        <v>-2.9539999999999998E-5</v>
      </c>
      <c r="I37" s="36">
        <v>2.2506999999999999E-2</v>
      </c>
    </row>
    <row r="38" spans="1:9" x14ac:dyDescent="0.2">
      <c r="A38" s="35" t="s">
        <v>86</v>
      </c>
      <c r="B38" s="35">
        <v>1</v>
      </c>
      <c r="D38" s="35">
        <v>1</v>
      </c>
      <c r="E38" s="35" t="s">
        <v>1</v>
      </c>
      <c r="H38" s="36">
        <v>-4.0410000000000003E-3</v>
      </c>
      <c r="I38" s="36">
        <v>3.0781999999999998</v>
      </c>
    </row>
    <row r="39" spans="1:9" x14ac:dyDescent="0.2">
      <c r="A39" s="35" t="s">
        <v>86</v>
      </c>
      <c r="B39" s="35">
        <v>1</v>
      </c>
      <c r="D39" s="35">
        <v>1</v>
      </c>
      <c r="E39" s="35" t="s">
        <v>2</v>
      </c>
      <c r="H39" s="36">
        <v>-6.8580000000000002E-6</v>
      </c>
      <c r="I39" s="36">
        <v>5.2246000000000003E-3</v>
      </c>
    </row>
    <row r="40" spans="1:9" x14ac:dyDescent="0.2">
      <c r="A40" s="35" t="s">
        <v>86</v>
      </c>
      <c r="B40" s="35">
        <v>2</v>
      </c>
      <c r="E40" s="35" t="s">
        <v>89</v>
      </c>
      <c r="H40" s="35">
        <v>0.75560000000000005</v>
      </c>
      <c r="I40" s="35">
        <v>0.75560000000000005</v>
      </c>
    </row>
    <row r="41" spans="1:9" x14ac:dyDescent="0.2">
      <c r="A41" s="35" t="s">
        <v>86</v>
      </c>
      <c r="B41" s="35">
        <v>2</v>
      </c>
      <c r="E41" s="35" t="s">
        <v>90</v>
      </c>
      <c r="H41" s="35">
        <v>81.789000000000001</v>
      </c>
      <c r="I41" s="35">
        <v>1E-3</v>
      </c>
    </row>
    <row r="42" spans="1:9" x14ac:dyDescent="0.2">
      <c r="A42" s="35" t="s">
        <v>86</v>
      </c>
      <c r="B42" s="35">
        <v>2</v>
      </c>
      <c r="C42" s="35">
        <v>0.75600000000000001</v>
      </c>
      <c r="D42" s="35">
        <v>6</v>
      </c>
      <c r="E42" s="35" t="s">
        <v>0</v>
      </c>
      <c r="H42" s="36">
        <v>13.162000000000001</v>
      </c>
      <c r="I42" s="36">
        <v>5.1451999999999998E-2</v>
      </c>
    </row>
    <row r="43" spans="1:9" x14ac:dyDescent="0.2">
      <c r="A43" s="35" t="s">
        <v>86</v>
      </c>
      <c r="B43" s="35">
        <v>2</v>
      </c>
      <c r="C43" s="35" t="s">
        <v>88</v>
      </c>
      <c r="D43" s="35">
        <v>6</v>
      </c>
      <c r="E43" s="35" t="s">
        <v>1</v>
      </c>
      <c r="H43" s="36">
        <v>4.6059999999999999</v>
      </c>
      <c r="I43" s="36">
        <v>1.8006000000000001E-2</v>
      </c>
    </row>
    <row r="44" spans="1:9" x14ac:dyDescent="0.2">
      <c r="A44" s="35" t="s">
        <v>86</v>
      </c>
      <c r="B44" s="35">
        <v>2</v>
      </c>
      <c r="D44" s="35">
        <v>6</v>
      </c>
      <c r="E44" s="35" t="s">
        <v>2</v>
      </c>
      <c r="H44" s="36">
        <v>-0.37869999999999998</v>
      </c>
      <c r="I44" s="36">
        <v>-1.48E-3</v>
      </c>
    </row>
    <row r="45" spans="1:9" x14ac:dyDescent="0.2">
      <c r="A45" s="35" t="s">
        <v>86</v>
      </c>
      <c r="B45" s="35">
        <v>2</v>
      </c>
      <c r="D45" s="35">
        <v>5</v>
      </c>
      <c r="E45" s="35" t="s">
        <v>0</v>
      </c>
      <c r="H45" s="36">
        <v>12.138</v>
      </c>
      <c r="I45" s="36">
        <v>4.7447999999999997E-2</v>
      </c>
    </row>
    <row r="46" spans="1:9" x14ac:dyDescent="0.2">
      <c r="A46" s="35" t="s">
        <v>86</v>
      </c>
      <c r="B46" s="35">
        <v>2</v>
      </c>
      <c r="D46" s="35">
        <v>5</v>
      </c>
      <c r="E46" s="35" t="s">
        <v>1</v>
      </c>
      <c r="H46" s="36">
        <v>4.1883999999999997</v>
      </c>
      <c r="I46" s="36">
        <v>1.6372999999999999E-2</v>
      </c>
    </row>
    <row r="47" spans="1:9" x14ac:dyDescent="0.2">
      <c r="A47" s="35" t="s">
        <v>86</v>
      </c>
      <c r="B47" s="35">
        <v>2</v>
      </c>
      <c r="D47" s="35">
        <v>5</v>
      </c>
      <c r="E47" s="35" t="s">
        <v>2</v>
      </c>
      <c r="H47" s="36">
        <v>-0.34439999999999998</v>
      </c>
      <c r="I47" s="36">
        <v>-1.346E-3</v>
      </c>
    </row>
    <row r="48" spans="1:9" x14ac:dyDescent="0.2">
      <c r="A48" s="35" t="s">
        <v>86</v>
      </c>
      <c r="B48" s="35">
        <v>2</v>
      </c>
      <c r="D48" s="35">
        <v>4</v>
      </c>
      <c r="E48" s="35" t="s">
        <v>0</v>
      </c>
      <c r="H48" s="36">
        <v>10.372</v>
      </c>
      <c r="I48" s="36">
        <v>4.0545999999999999E-2</v>
      </c>
    </row>
    <row r="49" spans="1:9" x14ac:dyDescent="0.2">
      <c r="A49" s="35" t="s">
        <v>86</v>
      </c>
      <c r="B49" s="35">
        <v>2</v>
      </c>
      <c r="D49" s="35">
        <v>4</v>
      </c>
      <c r="E49" s="35" t="s">
        <v>1</v>
      </c>
      <c r="H49" s="36">
        <v>3.5188999999999999</v>
      </c>
      <c r="I49" s="36">
        <v>1.3756000000000001E-2</v>
      </c>
    </row>
    <row r="50" spans="1:9" x14ac:dyDescent="0.2">
      <c r="A50" s="35" t="s">
        <v>86</v>
      </c>
      <c r="B50" s="35">
        <v>2</v>
      </c>
      <c r="D50" s="35">
        <v>4</v>
      </c>
      <c r="E50" s="35" t="s">
        <v>2</v>
      </c>
      <c r="H50" s="36">
        <v>-0.28939999999999999</v>
      </c>
      <c r="I50" s="36">
        <v>-1.1310000000000001E-3</v>
      </c>
    </row>
    <row r="51" spans="1:9" x14ac:dyDescent="0.2">
      <c r="A51" s="35" t="s">
        <v>86</v>
      </c>
      <c r="B51" s="35">
        <v>2</v>
      </c>
      <c r="D51" s="35">
        <v>3</v>
      </c>
      <c r="E51" s="35" t="s">
        <v>0</v>
      </c>
      <c r="H51" s="36">
        <v>8.1503999999999994</v>
      </c>
      <c r="I51" s="36">
        <v>3.1861E-2</v>
      </c>
    </row>
    <row r="52" spans="1:9" x14ac:dyDescent="0.2">
      <c r="A52" s="35" t="s">
        <v>86</v>
      </c>
      <c r="B52" s="35">
        <v>2</v>
      </c>
      <c r="D52" s="35">
        <v>3</v>
      </c>
      <c r="E52" s="35" t="s">
        <v>1</v>
      </c>
      <c r="H52" s="36">
        <v>2.7081</v>
      </c>
      <c r="I52" s="36">
        <v>1.0586999999999999E-2</v>
      </c>
    </row>
    <row r="53" spans="1:9" x14ac:dyDescent="0.2">
      <c r="A53" s="35" t="s">
        <v>86</v>
      </c>
      <c r="B53" s="35">
        <v>2</v>
      </c>
      <c r="D53" s="35">
        <v>3</v>
      </c>
      <c r="E53" s="35" t="s">
        <v>2</v>
      </c>
      <c r="H53" s="36">
        <v>-0.22270000000000001</v>
      </c>
      <c r="I53" s="36">
        <v>-8.7069999999999997E-4</v>
      </c>
    </row>
    <row r="54" spans="1:9" x14ac:dyDescent="0.2">
      <c r="A54" s="35" t="s">
        <v>86</v>
      </c>
      <c r="B54" s="35">
        <v>2</v>
      </c>
      <c r="D54" s="35">
        <v>2</v>
      </c>
      <c r="E54" s="35" t="s">
        <v>0</v>
      </c>
      <c r="H54" s="36">
        <v>5.6634000000000002</v>
      </c>
      <c r="I54" s="36">
        <v>2.2138999999999999E-2</v>
      </c>
    </row>
    <row r="55" spans="1:9" x14ac:dyDescent="0.2">
      <c r="A55" s="35" t="s">
        <v>86</v>
      </c>
      <c r="B55" s="35">
        <v>2</v>
      </c>
      <c r="D55" s="35">
        <v>2</v>
      </c>
      <c r="E55" s="35" t="s">
        <v>1</v>
      </c>
      <c r="H55" s="36">
        <v>1.8275999999999999</v>
      </c>
      <c r="I55" s="36">
        <v>7.1444999999999998E-3</v>
      </c>
    </row>
    <row r="56" spans="1:9" x14ac:dyDescent="0.2">
      <c r="A56" s="35" t="s">
        <v>86</v>
      </c>
      <c r="B56" s="35">
        <v>2</v>
      </c>
      <c r="D56" s="35">
        <v>2</v>
      </c>
      <c r="E56" s="35" t="s">
        <v>2</v>
      </c>
      <c r="H56" s="36">
        <v>-0.15029999999999999</v>
      </c>
      <c r="I56" s="36">
        <v>-5.8770000000000003E-4</v>
      </c>
    </row>
    <row r="57" spans="1:9" x14ac:dyDescent="0.2">
      <c r="A57" s="35" t="s">
        <v>86</v>
      </c>
      <c r="B57" s="35">
        <v>2</v>
      </c>
      <c r="D57" s="35">
        <v>1</v>
      </c>
      <c r="E57" s="35" t="s">
        <v>0</v>
      </c>
      <c r="H57" s="36">
        <v>2.8807999999999998</v>
      </c>
      <c r="I57" s="36">
        <v>1.1261E-2</v>
      </c>
    </row>
    <row r="58" spans="1:9" x14ac:dyDescent="0.2">
      <c r="A58" s="35" t="s">
        <v>86</v>
      </c>
      <c r="B58" s="35">
        <v>2</v>
      </c>
      <c r="D58" s="35">
        <v>1</v>
      </c>
      <c r="E58" s="35" t="s">
        <v>1</v>
      </c>
      <c r="H58" s="36">
        <v>0.87566999999999995</v>
      </c>
      <c r="I58" s="36">
        <v>3.4231000000000001E-3</v>
      </c>
    </row>
    <row r="59" spans="1:9" x14ac:dyDescent="0.2">
      <c r="A59" s="35" t="s">
        <v>86</v>
      </c>
      <c r="B59" s="35">
        <v>2</v>
      </c>
      <c r="D59" s="35">
        <v>1</v>
      </c>
      <c r="E59" s="35" t="s">
        <v>2</v>
      </c>
      <c r="H59" s="36">
        <v>-7.2010000000000005E-2</v>
      </c>
      <c r="I59" s="36">
        <v>-2.8150000000000001E-4</v>
      </c>
    </row>
    <row r="60" spans="1:9" x14ac:dyDescent="0.2">
      <c r="A60" s="35" t="s">
        <v>86</v>
      </c>
      <c r="B60" s="35">
        <v>3</v>
      </c>
      <c r="E60" s="35" t="s">
        <v>89</v>
      </c>
      <c r="H60" s="35">
        <v>0.72309999999999997</v>
      </c>
      <c r="I60" s="35">
        <v>0.72309999999999997</v>
      </c>
    </row>
    <row r="61" spans="1:9" x14ac:dyDescent="0.2">
      <c r="A61" s="35" t="s">
        <v>86</v>
      </c>
      <c r="B61" s="35">
        <v>3</v>
      </c>
      <c r="E61" s="35" t="s">
        <v>90</v>
      </c>
      <c r="H61" s="35">
        <v>3.2040000000000002</v>
      </c>
      <c r="I61" s="35">
        <v>1.4E-2</v>
      </c>
    </row>
    <row r="62" spans="1:9" x14ac:dyDescent="0.2">
      <c r="A62" s="35" t="s">
        <v>86</v>
      </c>
      <c r="B62" s="35">
        <v>3</v>
      </c>
      <c r="C62" s="35">
        <v>0.72299999999999998</v>
      </c>
      <c r="D62" s="35">
        <v>6</v>
      </c>
      <c r="E62" s="35" t="s">
        <v>0</v>
      </c>
      <c r="H62" s="36">
        <v>2.4554999999999998</v>
      </c>
      <c r="I62" s="36">
        <v>-0.16200000000000001</v>
      </c>
    </row>
    <row r="63" spans="1:9" x14ac:dyDescent="0.2">
      <c r="A63" s="35" t="s">
        <v>86</v>
      </c>
      <c r="B63" s="35">
        <v>3</v>
      </c>
      <c r="D63" s="35">
        <v>6</v>
      </c>
      <c r="E63" s="35" t="s">
        <v>1</v>
      </c>
      <c r="H63" s="36">
        <v>-4.4109999999999996</v>
      </c>
      <c r="I63" s="36">
        <v>0.29093999999999998</v>
      </c>
    </row>
    <row r="64" spans="1:9" x14ac:dyDescent="0.2">
      <c r="A64" s="35" t="s">
        <v>86</v>
      </c>
      <c r="B64" s="35">
        <v>3</v>
      </c>
      <c r="D64" s="35">
        <v>6</v>
      </c>
      <c r="E64" s="35" t="s">
        <v>2</v>
      </c>
      <c r="H64" s="36">
        <v>0.36431000000000002</v>
      </c>
      <c r="I64" s="36">
        <v>-2.4029999999999999E-2</v>
      </c>
    </row>
    <row r="65" spans="1:9" x14ac:dyDescent="0.2">
      <c r="A65" s="35" t="s">
        <v>86</v>
      </c>
      <c r="B65" s="35">
        <v>3</v>
      </c>
      <c r="D65" s="35">
        <v>5</v>
      </c>
      <c r="E65" s="35" t="s">
        <v>0</v>
      </c>
      <c r="H65" s="36">
        <v>2.2393999999999998</v>
      </c>
      <c r="I65" s="36">
        <v>-0.1477</v>
      </c>
    </row>
    <row r="66" spans="1:9" x14ac:dyDescent="0.2">
      <c r="A66" s="35" t="s">
        <v>86</v>
      </c>
      <c r="B66" s="35">
        <v>3</v>
      </c>
      <c r="D66" s="35">
        <v>5</v>
      </c>
      <c r="E66" s="35" t="s">
        <v>1</v>
      </c>
      <c r="H66" s="36">
        <v>-4.01</v>
      </c>
      <c r="I66" s="36">
        <v>0.26446999999999998</v>
      </c>
    </row>
    <row r="67" spans="1:9" x14ac:dyDescent="0.2">
      <c r="A67" s="35" t="s">
        <v>86</v>
      </c>
      <c r="B67" s="35">
        <v>3</v>
      </c>
      <c r="D67" s="35">
        <v>5</v>
      </c>
      <c r="E67" s="35" t="s">
        <v>2</v>
      </c>
      <c r="H67" s="36">
        <v>0.33119999999999999</v>
      </c>
      <c r="I67" s="36">
        <v>-2.1839999999999998E-2</v>
      </c>
    </row>
    <row r="68" spans="1:9" x14ac:dyDescent="0.2">
      <c r="A68" s="35" t="s">
        <v>86</v>
      </c>
      <c r="B68" s="35">
        <v>3</v>
      </c>
      <c r="D68" s="35">
        <v>4</v>
      </c>
      <c r="E68" s="35" t="s">
        <v>0</v>
      </c>
      <c r="H68" s="36">
        <v>1.8888</v>
      </c>
      <c r="I68" s="36">
        <v>-0.1246</v>
      </c>
    </row>
    <row r="69" spans="1:9" x14ac:dyDescent="0.2">
      <c r="A69" s="35" t="s">
        <v>86</v>
      </c>
      <c r="B69" s="35">
        <v>3</v>
      </c>
      <c r="D69" s="35">
        <v>4</v>
      </c>
      <c r="E69" s="35" t="s">
        <v>1</v>
      </c>
      <c r="H69" s="36">
        <v>-3.3679999999999999</v>
      </c>
      <c r="I69" s="36">
        <v>0.22216</v>
      </c>
    </row>
    <row r="70" spans="1:9" x14ac:dyDescent="0.2">
      <c r="A70" s="35" t="s">
        <v>86</v>
      </c>
      <c r="B70" s="35">
        <v>3</v>
      </c>
      <c r="D70" s="35">
        <v>4</v>
      </c>
      <c r="E70" s="35" t="s">
        <v>2</v>
      </c>
      <c r="H70" s="36">
        <v>0.27825</v>
      </c>
      <c r="I70" s="36">
        <v>-1.8350000000000002E-2</v>
      </c>
    </row>
    <row r="71" spans="1:9" x14ac:dyDescent="0.2">
      <c r="A71" s="35" t="s">
        <v>86</v>
      </c>
      <c r="B71" s="35">
        <v>3</v>
      </c>
      <c r="D71" s="35">
        <v>3</v>
      </c>
      <c r="E71" s="35" t="s">
        <v>0</v>
      </c>
      <c r="H71" s="36">
        <v>1.4604999999999999</v>
      </c>
      <c r="I71" s="36">
        <v>-9.6329999999999999E-2</v>
      </c>
    </row>
    <row r="72" spans="1:9" x14ac:dyDescent="0.2">
      <c r="A72" s="35" t="s">
        <v>86</v>
      </c>
      <c r="B72" s="35">
        <v>3</v>
      </c>
      <c r="D72" s="35">
        <v>3</v>
      </c>
      <c r="E72" s="35" t="s">
        <v>1</v>
      </c>
      <c r="H72" s="36">
        <v>-2.5920000000000001</v>
      </c>
      <c r="I72" s="36">
        <v>0.17093</v>
      </c>
    </row>
    <row r="73" spans="1:9" x14ac:dyDescent="0.2">
      <c r="A73" s="35" t="s">
        <v>86</v>
      </c>
      <c r="B73" s="35">
        <v>3</v>
      </c>
      <c r="D73" s="35">
        <v>3</v>
      </c>
      <c r="E73" s="35" t="s">
        <v>2</v>
      </c>
      <c r="H73" s="36">
        <v>0.21412</v>
      </c>
      <c r="I73" s="36">
        <v>-1.4120000000000001E-2</v>
      </c>
    </row>
    <row r="74" spans="1:9" x14ac:dyDescent="0.2">
      <c r="A74" s="35" t="s">
        <v>86</v>
      </c>
      <c r="B74" s="35">
        <v>3</v>
      </c>
      <c r="D74" s="35">
        <v>2</v>
      </c>
      <c r="E74" s="35" t="s">
        <v>0</v>
      </c>
      <c r="H74" s="36">
        <v>0.99260000000000004</v>
      </c>
      <c r="I74" s="36">
        <v>-6.547E-2</v>
      </c>
    </row>
    <row r="75" spans="1:9" x14ac:dyDescent="0.2">
      <c r="A75" s="35" t="s">
        <v>86</v>
      </c>
      <c r="B75" s="35">
        <v>3</v>
      </c>
      <c r="D75" s="35">
        <v>2</v>
      </c>
      <c r="E75" s="35" t="s">
        <v>1</v>
      </c>
      <c r="H75" s="36">
        <v>-1.7490000000000001</v>
      </c>
      <c r="I75" s="36">
        <v>0.11538</v>
      </c>
    </row>
    <row r="76" spans="1:9" x14ac:dyDescent="0.2">
      <c r="A76" s="35" t="s">
        <v>86</v>
      </c>
      <c r="B76" s="35">
        <v>3</v>
      </c>
      <c r="D76" s="35">
        <v>2</v>
      </c>
      <c r="E76" s="35" t="s">
        <v>2</v>
      </c>
      <c r="H76" s="36">
        <v>0.14452000000000001</v>
      </c>
      <c r="I76" s="36">
        <v>-9.5320000000000005E-3</v>
      </c>
    </row>
    <row r="77" spans="1:9" x14ac:dyDescent="0.2">
      <c r="A77" s="35" t="s">
        <v>86</v>
      </c>
      <c r="B77" s="35">
        <v>3</v>
      </c>
      <c r="D77" s="35">
        <v>1</v>
      </c>
      <c r="E77" s="35" t="s">
        <v>0</v>
      </c>
      <c r="H77" s="36">
        <v>0.48430000000000001</v>
      </c>
      <c r="I77" s="36">
        <v>-3.1940000000000003E-2</v>
      </c>
    </row>
    <row r="78" spans="1:9" x14ac:dyDescent="0.2">
      <c r="A78" s="35" t="s">
        <v>86</v>
      </c>
      <c r="B78" s="35">
        <v>3</v>
      </c>
      <c r="D78" s="35">
        <v>1</v>
      </c>
      <c r="E78" s="35" t="s">
        <v>1</v>
      </c>
      <c r="H78" s="36">
        <v>-0.84160000000000001</v>
      </c>
      <c r="I78" s="36">
        <v>5.5509999999999997E-2</v>
      </c>
    </row>
    <row r="79" spans="1:9" x14ac:dyDescent="0.2">
      <c r="A79" s="35" t="s">
        <v>86</v>
      </c>
      <c r="B79" s="35">
        <v>3</v>
      </c>
      <c r="D79" s="35">
        <v>1</v>
      </c>
      <c r="E79" s="35" t="s">
        <v>2</v>
      </c>
      <c r="H79" s="36">
        <v>6.9511000000000003E-2</v>
      </c>
      <c r="I79" s="36">
        <v>-4.5849999999999997E-3</v>
      </c>
    </row>
    <row r="80" spans="1:9" x14ac:dyDescent="0.2">
      <c r="A80" s="35" t="s">
        <v>86</v>
      </c>
      <c r="B80" s="35">
        <v>4</v>
      </c>
      <c r="E80" s="35" t="s">
        <v>89</v>
      </c>
      <c r="H80" s="35">
        <v>0.27960000000000002</v>
      </c>
      <c r="I80" s="35">
        <v>0.27960000000000002</v>
      </c>
    </row>
    <row r="81" spans="1:9" x14ac:dyDescent="0.2">
      <c r="A81" s="35" t="s">
        <v>86</v>
      </c>
      <c r="B81" s="35">
        <v>4</v>
      </c>
      <c r="E81" s="35" t="s">
        <v>90</v>
      </c>
      <c r="H81" s="35">
        <v>0</v>
      </c>
      <c r="I81" s="35">
        <v>11.566000000000001</v>
      </c>
    </row>
    <row r="82" spans="1:9" x14ac:dyDescent="0.2">
      <c r="A82" s="35" t="s">
        <v>86</v>
      </c>
      <c r="B82" s="35">
        <v>4</v>
      </c>
      <c r="C82" s="35">
        <v>0.28000000000000003</v>
      </c>
      <c r="D82" s="35">
        <v>6</v>
      </c>
      <c r="E82" s="35" t="s">
        <v>0</v>
      </c>
      <c r="H82" s="36">
        <v>1.1592E-5</v>
      </c>
      <c r="I82" s="36">
        <v>-8.3300000000000006E-3</v>
      </c>
    </row>
    <row r="83" spans="1:9" x14ac:dyDescent="0.2">
      <c r="A83" s="35" t="s">
        <v>86</v>
      </c>
      <c r="B83" s="35">
        <v>4</v>
      </c>
      <c r="D83" s="35">
        <v>6</v>
      </c>
      <c r="E83" s="35" t="s">
        <v>1</v>
      </c>
      <c r="H83" s="36">
        <v>1.6145E-3</v>
      </c>
      <c r="I83" s="36">
        <v>-1.1599999999999999</v>
      </c>
    </row>
    <row r="84" spans="1:9" x14ac:dyDescent="0.2">
      <c r="A84" s="35" t="s">
        <v>86</v>
      </c>
      <c r="B84" s="35">
        <v>4</v>
      </c>
      <c r="D84" s="35">
        <v>6</v>
      </c>
      <c r="E84" s="35" t="s">
        <v>2</v>
      </c>
      <c r="H84" s="36">
        <v>2.7028000000000002E-6</v>
      </c>
      <c r="I84" s="36">
        <v>-1.9419999999999999E-3</v>
      </c>
    </row>
    <row r="85" spans="1:9" x14ac:dyDescent="0.2">
      <c r="A85" s="35" t="s">
        <v>86</v>
      </c>
      <c r="B85" s="35">
        <v>4</v>
      </c>
      <c r="D85" s="35">
        <v>5</v>
      </c>
      <c r="E85" s="35" t="s">
        <v>0</v>
      </c>
      <c r="H85" s="36">
        <v>4.4457999999999999E-6</v>
      </c>
      <c r="I85" s="36">
        <v>-3.1949999999999999E-3</v>
      </c>
    </row>
    <row r="86" spans="1:9" x14ac:dyDescent="0.2">
      <c r="A86" s="35" t="s">
        <v>86</v>
      </c>
      <c r="B86" s="35">
        <v>4</v>
      </c>
      <c r="D86" s="35">
        <v>5</v>
      </c>
      <c r="E86" s="35" t="s">
        <v>1</v>
      </c>
      <c r="H86" s="36">
        <v>6.3091000000000004E-4</v>
      </c>
      <c r="I86" s="36">
        <v>-0.45340000000000003</v>
      </c>
    </row>
    <row r="87" spans="1:9" x14ac:dyDescent="0.2">
      <c r="A87" s="35" t="s">
        <v>86</v>
      </c>
      <c r="B87" s="35">
        <v>4</v>
      </c>
      <c r="D87" s="35">
        <v>5</v>
      </c>
      <c r="E87" s="35" t="s">
        <v>2</v>
      </c>
      <c r="H87" s="36">
        <v>1.0523000000000001E-6</v>
      </c>
      <c r="I87" s="36">
        <v>-7.5619999999999995E-4</v>
      </c>
    </row>
    <row r="88" spans="1:9" x14ac:dyDescent="0.2">
      <c r="A88" s="35" t="s">
        <v>86</v>
      </c>
      <c r="B88" s="35">
        <v>4</v>
      </c>
      <c r="D88" s="35">
        <v>4</v>
      </c>
      <c r="E88" s="35" t="s">
        <v>0</v>
      </c>
      <c r="H88" s="36">
        <v>-4.1840000000000001E-6</v>
      </c>
      <c r="I88" s="36">
        <v>3.0067000000000002E-3</v>
      </c>
    </row>
    <row r="89" spans="1:9" x14ac:dyDescent="0.2">
      <c r="A89" s="35" t="s">
        <v>86</v>
      </c>
      <c r="B89" s="35">
        <v>4</v>
      </c>
      <c r="D89" s="35">
        <v>4</v>
      </c>
      <c r="E89" s="35" t="s">
        <v>1</v>
      </c>
      <c r="H89" s="36">
        <v>-5.8750000000000002E-4</v>
      </c>
      <c r="I89" s="36">
        <v>0.42218</v>
      </c>
    </row>
    <row r="90" spans="1:9" x14ac:dyDescent="0.2">
      <c r="A90" s="35" t="s">
        <v>86</v>
      </c>
      <c r="B90" s="35">
        <v>4</v>
      </c>
      <c r="D90" s="35">
        <v>4</v>
      </c>
      <c r="E90" s="35" t="s">
        <v>2</v>
      </c>
      <c r="H90" s="36">
        <v>-9.6510000000000009E-7</v>
      </c>
      <c r="I90" s="36">
        <v>6.9355999999999997E-4</v>
      </c>
    </row>
    <row r="91" spans="1:9" x14ac:dyDescent="0.2">
      <c r="A91" s="35" t="s">
        <v>86</v>
      </c>
      <c r="B91" s="35">
        <v>4</v>
      </c>
      <c r="D91" s="35">
        <v>3</v>
      </c>
      <c r="E91" s="35" t="s">
        <v>0</v>
      </c>
      <c r="H91" s="36">
        <v>-1.011E-5</v>
      </c>
      <c r="I91" s="36">
        <v>7.2668999999999997E-3</v>
      </c>
    </row>
    <row r="92" spans="1:9" x14ac:dyDescent="0.2">
      <c r="A92" s="35" t="s">
        <v>86</v>
      </c>
      <c r="B92" s="35">
        <v>4</v>
      </c>
      <c r="D92" s="35">
        <v>3</v>
      </c>
      <c r="E92" s="35" t="s">
        <v>1</v>
      </c>
      <c r="H92" s="36">
        <v>-1.421E-3</v>
      </c>
      <c r="I92" s="36">
        <v>1.0212000000000001</v>
      </c>
    </row>
    <row r="93" spans="1:9" x14ac:dyDescent="0.2">
      <c r="A93" s="35" t="s">
        <v>86</v>
      </c>
      <c r="B93" s="35">
        <v>4</v>
      </c>
      <c r="D93" s="35">
        <v>3</v>
      </c>
      <c r="E93" s="35" t="s">
        <v>2</v>
      </c>
      <c r="H93" s="36">
        <v>-2.3609999999999999E-6</v>
      </c>
      <c r="I93" s="36">
        <v>1.6965000000000001E-3</v>
      </c>
    </row>
    <row r="94" spans="1:9" x14ac:dyDescent="0.2">
      <c r="A94" s="35" t="s">
        <v>86</v>
      </c>
      <c r="B94" s="35">
        <v>4</v>
      </c>
      <c r="D94" s="35">
        <v>2</v>
      </c>
      <c r="E94" s="35" t="s">
        <v>0</v>
      </c>
      <c r="H94" s="36">
        <v>-1.0519999999999999E-5</v>
      </c>
      <c r="I94" s="36">
        <v>7.5613E-3</v>
      </c>
    </row>
    <row r="95" spans="1:9" x14ac:dyDescent="0.2">
      <c r="A95" s="35" t="s">
        <v>86</v>
      </c>
      <c r="B95" s="35">
        <v>4</v>
      </c>
      <c r="D95" s="35">
        <v>2</v>
      </c>
      <c r="E95" s="35" t="s">
        <v>1</v>
      </c>
      <c r="H95" s="36">
        <v>-1.4940000000000001E-3</v>
      </c>
      <c r="I95" s="36">
        <v>1.0737000000000001</v>
      </c>
    </row>
    <row r="96" spans="1:9" x14ac:dyDescent="0.2">
      <c r="A96" s="35" t="s">
        <v>86</v>
      </c>
      <c r="B96" s="35">
        <v>4</v>
      </c>
      <c r="D96" s="35">
        <v>2</v>
      </c>
      <c r="E96" s="35" t="s">
        <v>2</v>
      </c>
      <c r="H96" s="36">
        <v>-2.4760000000000001E-6</v>
      </c>
      <c r="I96" s="36">
        <v>1.779E-3</v>
      </c>
    </row>
    <row r="97" spans="1:9" x14ac:dyDescent="0.2">
      <c r="A97" s="35" t="s">
        <v>86</v>
      </c>
      <c r="B97" s="35">
        <v>4</v>
      </c>
      <c r="D97" s="35">
        <v>1</v>
      </c>
      <c r="E97" s="35" t="s">
        <v>0</v>
      </c>
      <c r="H97" s="36">
        <v>-5.8329999999999999E-6</v>
      </c>
      <c r="I97" s="36">
        <v>4.1914999999999999E-3</v>
      </c>
    </row>
    <row r="98" spans="1:9" x14ac:dyDescent="0.2">
      <c r="A98" s="35" t="s">
        <v>86</v>
      </c>
      <c r="B98" s="35">
        <v>4</v>
      </c>
      <c r="D98" s="35">
        <v>1</v>
      </c>
      <c r="E98" s="35" t="s">
        <v>1</v>
      </c>
      <c r="H98" s="36">
        <v>-8.8000000000000003E-4</v>
      </c>
      <c r="I98" s="36">
        <v>0.63239999999999996</v>
      </c>
    </row>
    <row r="99" spans="1:9" x14ac:dyDescent="0.2">
      <c r="A99" s="35" t="s">
        <v>86</v>
      </c>
      <c r="B99" s="35">
        <v>4</v>
      </c>
      <c r="D99" s="35">
        <v>1</v>
      </c>
      <c r="E99" s="35" t="s">
        <v>2</v>
      </c>
      <c r="H99" s="36">
        <v>-1.401E-6</v>
      </c>
      <c r="I99" s="36">
        <v>1.0066000000000001E-3</v>
      </c>
    </row>
    <row r="100" spans="1:9" x14ac:dyDescent="0.2">
      <c r="A100" s="35" t="s">
        <v>86</v>
      </c>
      <c r="B100" s="35">
        <v>5</v>
      </c>
      <c r="E100" s="35" t="s">
        <v>89</v>
      </c>
      <c r="H100" s="35">
        <v>0.25769999999999998</v>
      </c>
      <c r="I100" s="35">
        <v>0.25769999999999998</v>
      </c>
    </row>
    <row r="101" spans="1:9" x14ac:dyDescent="0.2">
      <c r="A101" s="35" t="s">
        <v>86</v>
      </c>
      <c r="B101" s="35">
        <v>5</v>
      </c>
      <c r="E101" s="35" t="s">
        <v>90</v>
      </c>
      <c r="H101" s="35">
        <v>10.016999999999999</v>
      </c>
      <c r="I101" s="35">
        <v>0</v>
      </c>
    </row>
    <row r="102" spans="1:9" x14ac:dyDescent="0.2">
      <c r="A102" s="35" t="s">
        <v>86</v>
      </c>
      <c r="B102" s="35">
        <v>5</v>
      </c>
      <c r="C102" s="35">
        <v>0.25800000000000001</v>
      </c>
      <c r="D102" s="35">
        <v>6</v>
      </c>
      <c r="E102" s="35" t="s">
        <v>0</v>
      </c>
      <c r="H102" s="36">
        <v>-0.81979999999999997</v>
      </c>
      <c r="I102" s="36">
        <v>-3.1979999999999999E-3</v>
      </c>
    </row>
    <row r="103" spans="1:9" x14ac:dyDescent="0.2">
      <c r="A103" s="35" t="s">
        <v>86</v>
      </c>
      <c r="B103" s="35">
        <v>5</v>
      </c>
      <c r="D103" s="35">
        <v>6</v>
      </c>
      <c r="E103" s="35" t="s">
        <v>1</v>
      </c>
      <c r="H103" s="36">
        <v>-0.22170000000000001</v>
      </c>
      <c r="I103" s="36">
        <v>-8.6479999999999999E-4</v>
      </c>
    </row>
    <row r="104" spans="1:9" x14ac:dyDescent="0.2">
      <c r="A104" s="35" t="s">
        <v>86</v>
      </c>
      <c r="B104" s="35">
        <v>5</v>
      </c>
      <c r="D104" s="35">
        <v>6</v>
      </c>
      <c r="E104" s="35" t="s">
        <v>2</v>
      </c>
      <c r="H104" s="36">
        <v>1.8196E-2</v>
      </c>
      <c r="I104" s="36">
        <v>7.0988999999999994E-5</v>
      </c>
    </row>
    <row r="105" spans="1:9" x14ac:dyDescent="0.2">
      <c r="A105" s="35" t="s">
        <v>86</v>
      </c>
      <c r="B105" s="35">
        <v>5</v>
      </c>
      <c r="D105" s="35">
        <v>5</v>
      </c>
      <c r="E105" s="35" t="s">
        <v>0</v>
      </c>
      <c r="H105" s="36">
        <v>-0.37259999999999999</v>
      </c>
      <c r="I105" s="36">
        <v>-1.454E-3</v>
      </c>
    </row>
    <row r="106" spans="1:9" x14ac:dyDescent="0.2">
      <c r="A106" s="35" t="s">
        <v>86</v>
      </c>
      <c r="B106" s="35">
        <v>5</v>
      </c>
      <c r="D106" s="35">
        <v>5</v>
      </c>
      <c r="E106" s="35" t="s">
        <v>1</v>
      </c>
      <c r="H106" s="36">
        <v>-8.6059999999999998E-2</v>
      </c>
      <c r="I106" s="36">
        <v>-3.3579999999999998E-4</v>
      </c>
    </row>
    <row r="107" spans="1:9" x14ac:dyDescent="0.2">
      <c r="A107" s="35" t="s">
        <v>86</v>
      </c>
      <c r="B107" s="35">
        <v>5</v>
      </c>
      <c r="D107" s="35">
        <v>5</v>
      </c>
      <c r="E107" s="35" t="s">
        <v>2</v>
      </c>
      <c r="H107" s="36">
        <v>7.0609000000000002E-3</v>
      </c>
      <c r="I107" s="36">
        <v>2.7546999999999999E-5</v>
      </c>
    </row>
    <row r="108" spans="1:9" x14ac:dyDescent="0.2">
      <c r="A108" s="35" t="s">
        <v>86</v>
      </c>
      <c r="B108" s="35">
        <v>5</v>
      </c>
      <c r="D108" s="35">
        <v>4</v>
      </c>
      <c r="E108" s="35" t="s">
        <v>0</v>
      </c>
      <c r="H108" s="36">
        <v>0.23604</v>
      </c>
      <c r="I108" s="36">
        <v>9.2086999999999996E-4</v>
      </c>
    </row>
    <row r="109" spans="1:9" x14ac:dyDescent="0.2">
      <c r="A109" s="35" t="s">
        <v>86</v>
      </c>
      <c r="B109" s="35">
        <v>5</v>
      </c>
      <c r="D109" s="35">
        <v>4</v>
      </c>
      <c r="E109" s="35" t="s">
        <v>1</v>
      </c>
      <c r="H109" s="36">
        <v>8.4005999999999997E-2</v>
      </c>
      <c r="I109" s="36">
        <v>3.2773999999999998E-4</v>
      </c>
    </row>
    <row r="110" spans="1:9" x14ac:dyDescent="0.2">
      <c r="A110" s="35" t="s">
        <v>86</v>
      </c>
      <c r="B110" s="35">
        <v>5</v>
      </c>
      <c r="D110" s="35">
        <v>4</v>
      </c>
      <c r="E110" s="35" t="s">
        <v>2</v>
      </c>
      <c r="H110" s="36">
        <v>-6.9020000000000001E-3</v>
      </c>
      <c r="I110" s="36">
        <v>-2.6930000000000001E-5</v>
      </c>
    </row>
    <row r="111" spans="1:9" x14ac:dyDescent="0.2">
      <c r="A111" s="35" t="s">
        <v>86</v>
      </c>
      <c r="B111" s="35">
        <v>5</v>
      </c>
      <c r="D111" s="35">
        <v>3</v>
      </c>
      <c r="E111" s="35" t="s">
        <v>0</v>
      </c>
      <c r="H111" s="36">
        <v>0.68884000000000001</v>
      </c>
      <c r="I111" s="36">
        <v>2.6873999999999999E-3</v>
      </c>
    </row>
    <row r="112" spans="1:9" x14ac:dyDescent="0.2">
      <c r="A112" s="35" t="s">
        <v>86</v>
      </c>
      <c r="B112" s="35">
        <v>5</v>
      </c>
      <c r="D112" s="35">
        <v>3</v>
      </c>
      <c r="E112" s="35" t="s">
        <v>1</v>
      </c>
      <c r="H112" s="36">
        <v>0.20166999999999999</v>
      </c>
      <c r="I112" s="36">
        <v>7.8680000000000004E-4</v>
      </c>
    </row>
    <row r="113" spans="1:9" x14ac:dyDescent="0.2">
      <c r="A113" s="35" t="s">
        <v>86</v>
      </c>
      <c r="B113" s="35">
        <v>5</v>
      </c>
      <c r="D113" s="35">
        <v>3</v>
      </c>
      <c r="E113" s="35" t="s">
        <v>2</v>
      </c>
      <c r="H113" s="36">
        <v>-1.6559999999999998E-2</v>
      </c>
      <c r="I113" s="36">
        <v>-6.4620000000000001E-5</v>
      </c>
    </row>
    <row r="114" spans="1:9" x14ac:dyDescent="0.2">
      <c r="A114" s="35" t="s">
        <v>86</v>
      </c>
      <c r="B114" s="35">
        <v>5</v>
      </c>
      <c r="D114" s="35">
        <v>2</v>
      </c>
      <c r="E114" s="35" t="s">
        <v>0</v>
      </c>
      <c r="H114" s="36">
        <v>0.77612999999999999</v>
      </c>
      <c r="I114" s="36">
        <v>3.0279999999999999E-3</v>
      </c>
    </row>
    <row r="115" spans="1:9" x14ac:dyDescent="0.2">
      <c r="A115" s="35" t="s">
        <v>86</v>
      </c>
      <c r="B115" s="35">
        <v>5</v>
      </c>
      <c r="D115" s="35">
        <v>2</v>
      </c>
      <c r="E115" s="35" t="s">
        <v>1</v>
      </c>
      <c r="H115" s="36">
        <v>0.21393999999999999</v>
      </c>
      <c r="I115" s="36">
        <v>8.3463999999999999E-4</v>
      </c>
    </row>
    <row r="116" spans="1:9" x14ac:dyDescent="0.2">
      <c r="A116" s="35" t="s">
        <v>86</v>
      </c>
      <c r="B116" s="35">
        <v>5</v>
      </c>
      <c r="D116" s="35">
        <v>2</v>
      </c>
      <c r="E116" s="35" t="s">
        <v>2</v>
      </c>
      <c r="H116" s="36">
        <v>-1.7569999999999999E-2</v>
      </c>
      <c r="I116" s="36">
        <v>-6.8540000000000004E-5</v>
      </c>
    </row>
    <row r="117" spans="1:9" x14ac:dyDescent="0.2">
      <c r="A117" s="35" t="s">
        <v>86</v>
      </c>
      <c r="B117" s="35">
        <v>5</v>
      </c>
      <c r="D117" s="35">
        <v>1</v>
      </c>
      <c r="E117" s="35" t="s">
        <v>0</v>
      </c>
      <c r="H117" s="36">
        <v>0.50051999999999996</v>
      </c>
      <c r="I117" s="36">
        <v>1.9526999999999999E-3</v>
      </c>
    </row>
    <row r="118" spans="1:9" x14ac:dyDescent="0.2">
      <c r="A118" s="35" t="s">
        <v>86</v>
      </c>
      <c r="B118" s="35">
        <v>5</v>
      </c>
      <c r="D118" s="35">
        <v>1</v>
      </c>
      <c r="E118" s="35" t="s">
        <v>1</v>
      </c>
      <c r="H118" s="36">
        <v>0.12858</v>
      </c>
      <c r="I118" s="36">
        <v>5.0162999999999998E-4</v>
      </c>
    </row>
    <row r="119" spans="1:9" x14ac:dyDescent="0.2">
      <c r="A119" s="35" t="s">
        <v>86</v>
      </c>
      <c r="B119" s="35">
        <v>5</v>
      </c>
      <c r="D119" s="35">
        <v>1</v>
      </c>
      <c r="E119" s="35" t="s">
        <v>2</v>
      </c>
      <c r="H119" s="36">
        <v>-1.055E-2</v>
      </c>
      <c r="I119" s="36">
        <v>-4.1180000000000002E-5</v>
      </c>
    </row>
    <row r="120" spans="1:9" x14ac:dyDescent="0.2">
      <c r="A120" s="35" t="s">
        <v>86</v>
      </c>
      <c r="B120" s="35">
        <v>6</v>
      </c>
      <c r="E120" s="35" t="s">
        <v>89</v>
      </c>
      <c r="H120" s="35">
        <v>0.2445</v>
      </c>
      <c r="I120" s="35">
        <v>0.2445</v>
      </c>
    </row>
    <row r="121" spans="1:9" x14ac:dyDescent="0.2">
      <c r="A121" s="35" t="s">
        <v>86</v>
      </c>
      <c r="B121" s="35">
        <v>6</v>
      </c>
      <c r="E121" s="35" t="s">
        <v>90</v>
      </c>
      <c r="H121" s="35">
        <v>0.27300000000000002</v>
      </c>
      <c r="I121" s="35">
        <v>2E-3</v>
      </c>
    </row>
    <row r="122" spans="1:9" x14ac:dyDescent="0.2">
      <c r="A122" s="35" t="s">
        <v>86</v>
      </c>
      <c r="B122" s="35">
        <v>6</v>
      </c>
      <c r="C122" s="35">
        <v>0.24399999999999999</v>
      </c>
      <c r="D122" s="35">
        <v>6</v>
      </c>
      <c r="E122" s="35" t="s">
        <v>0</v>
      </c>
      <c r="H122" s="36">
        <v>-0.1101</v>
      </c>
      <c r="I122" s="36">
        <v>9.2335000000000004E-3</v>
      </c>
    </row>
    <row r="123" spans="1:9" x14ac:dyDescent="0.2">
      <c r="A123" s="35" t="s">
        <v>86</v>
      </c>
      <c r="B123" s="35">
        <v>6</v>
      </c>
      <c r="D123" s="35">
        <v>6</v>
      </c>
      <c r="E123" s="35" t="s">
        <v>1</v>
      </c>
      <c r="H123" s="36">
        <v>0.20479</v>
      </c>
      <c r="I123" s="36">
        <v>-1.7180000000000001E-2</v>
      </c>
    </row>
    <row r="124" spans="1:9" x14ac:dyDescent="0.2">
      <c r="A124" s="35" t="s">
        <v>86</v>
      </c>
      <c r="B124" s="35">
        <v>6</v>
      </c>
      <c r="D124" s="35">
        <v>6</v>
      </c>
      <c r="E124" s="35" t="s">
        <v>2</v>
      </c>
      <c r="H124" s="36">
        <v>-1.6920000000000001E-2</v>
      </c>
      <c r="I124" s="36">
        <v>1.4197999999999999E-3</v>
      </c>
    </row>
    <row r="125" spans="1:9" x14ac:dyDescent="0.2">
      <c r="A125" s="35" t="s">
        <v>86</v>
      </c>
      <c r="B125" s="35">
        <v>6</v>
      </c>
      <c r="D125" s="35">
        <v>5</v>
      </c>
      <c r="E125" s="35" t="s">
        <v>0</v>
      </c>
      <c r="H125" s="36">
        <v>-4.6030000000000001E-2</v>
      </c>
      <c r="I125" s="36">
        <v>3.8616000000000002E-3</v>
      </c>
    </row>
    <row r="126" spans="1:9" x14ac:dyDescent="0.2">
      <c r="A126" s="35" t="s">
        <v>86</v>
      </c>
      <c r="B126" s="35">
        <v>6</v>
      </c>
      <c r="D126" s="35">
        <v>5</v>
      </c>
      <c r="E126" s="35" t="s">
        <v>1</v>
      </c>
      <c r="H126" s="36">
        <v>8.2942000000000002E-2</v>
      </c>
      <c r="I126" s="36">
        <v>-6.9589999999999999E-3</v>
      </c>
    </row>
    <row r="127" spans="1:9" x14ac:dyDescent="0.2">
      <c r="A127" s="35" t="s">
        <v>86</v>
      </c>
      <c r="B127" s="35">
        <v>6</v>
      </c>
      <c r="D127" s="35">
        <v>5</v>
      </c>
      <c r="E127" s="35" t="s">
        <v>2</v>
      </c>
      <c r="H127" s="36">
        <v>-6.8529999999999997E-3</v>
      </c>
      <c r="I127" s="36">
        <v>5.7496000000000001E-4</v>
      </c>
    </row>
    <row r="128" spans="1:9" x14ac:dyDescent="0.2">
      <c r="A128" s="35" t="s">
        <v>86</v>
      </c>
      <c r="B128" s="35">
        <v>6</v>
      </c>
      <c r="D128" s="35">
        <v>4</v>
      </c>
      <c r="E128" s="35" t="s">
        <v>0</v>
      </c>
      <c r="H128" s="36">
        <v>3.6692000000000002E-2</v>
      </c>
      <c r="I128" s="36">
        <v>-3.078E-3</v>
      </c>
    </row>
    <row r="129" spans="1:9" x14ac:dyDescent="0.2">
      <c r="A129" s="35" t="s">
        <v>86</v>
      </c>
      <c r="B129" s="35">
        <v>6</v>
      </c>
      <c r="D129" s="35">
        <v>4</v>
      </c>
      <c r="E129" s="35" t="s">
        <v>1</v>
      </c>
      <c r="H129" s="36">
        <v>-7.1730000000000002E-2</v>
      </c>
      <c r="I129" s="36">
        <v>6.0185000000000004E-3</v>
      </c>
    </row>
    <row r="130" spans="1:9" x14ac:dyDescent="0.2">
      <c r="A130" s="35" t="s">
        <v>86</v>
      </c>
      <c r="B130" s="35">
        <v>6</v>
      </c>
      <c r="D130" s="35">
        <v>4</v>
      </c>
      <c r="E130" s="35" t="s">
        <v>2</v>
      </c>
      <c r="H130" s="36">
        <v>5.9274000000000002E-3</v>
      </c>
      <c r="I130" s="36">
        <v>-4.973E-4</v>
      </c>
    </row>
    <row r="131" spans="1:9" x14ac:dyDescent="0.2">
      <c r="A131" s="35" t="s">
        <v>86</v>
      </c>
      <c r="B131" s="35">
        <v>6</v>
      </c>
      <c r="D131" s="35">
        <v>3</v>
      </c>
      <c r="E131" s="35" t="s">
        <v>0</v>
      </c>
      <c r="H131" s="36">
        <v>9.5564999999999997E-2</v>
      </c>
      <c r="I131" s="36">
        <v>-8.0180000000000008E-3</v>
      </c>
    </row>
    <row r="132" spans="1:9" x14ac:dyDescent="0.2">
      <c r="A132" s="35" t="s">
        <v>86</v>
      </c>
      <c r="B132" s="35">
        <v>6</v>
      </c>
      <c r="D132" s="35">
        <v>3</v>
      </c>
      <c r="E132" s="35" t="s">
        <v>1</v>
      </c>
      <c r="H132" s="36">
        <v>-0.18</v>
      </c>
      <c r="I132" s="36">
        <v>1.5102000000000001E-2</v>
      </c>
    </row>
    <row r="133" spans="1:9" x14ac:dyDescent="0.2">
      <c r="A133" s="35" t="s">
        <v>86</v>
      </c>
      <c r="B133" s="35">
        <v>6</v>
      </c>
      <c r="D133" s="35">
        <v>3</v>
      </c>
      <c r="E133" s="35" t="s">
        <v>2</v>
      </c>
      <c r="H133" s="36">
        <v>1.4874E-2</v>
      </c>
      <c r="I133" s="36">
        <v>-1.248E-3</v>
      </c>
    </row>
    <row r="134" spans="1:9" x14ac:dyDescent="0.2">
      <c r="A134" s="35" t="s">
        <v>86</v>
      </c>
      <c r="B134" s="35">
        <v>6</v>
      </c>
      <c r="D134" s="35">
        <v>2</v>
      </c>
      <c r="E134" s="35" t="s">
        <v>0</v>
      </c>
      <c r="H134" s="36">
        <v>0.10376000000000001</v>
      </c>
      <c r="I134" s="36">
        <v>-8.7049999999999992E-3</v>
      </c>
    </row>
    <row r="135" spans="1:9" x14ac:dyDescent="0.2">
      <c r="A135" s="35" t="s">
        <v>86</v>
      </c>
      <c r="B135" s="35">
        <v>6</v>
      </c>
      <c r="D135" s="35">
        <v>2</v>
      </c>
      <c r="E135" s="35" t="s">
        <v>1</v>
      </c>
      <c r="H135" s="36">
        <v>-0.193</v>
      </c>
      <c r="I135" s="36">
        <v>1.6188999999999999E-2</v>
      </c>
    </row>
    <row r="136" spans="1:9" x14ac:dyDescent="0.2">
      <c r="A136" s="35" t="s">
        <v>86</v>
      </c>
      <c r="B136" s="35">
        <v>6</v>
      </c>
      <c r="D136" s="35">
        <v>2</v>
      </c>
      <c r="E136" s="35" t="s">
        <v>2</v>
      </c>
      <c r="H136" s="36">
        <v>1.5944E-2</v>
      </c>
      <c r="I136" s="36">
        <v>-1.338E-3</v>
      </c>
    </row>
    <row r="137" spans="1:9" x14ac:dyDescent="0.2">
      <c r="A137" s="35" t="s">
        <v>86</v>
      </c>
      <c r="B137" s="35">
        <v>6</v>
      </c>
      <c r="D137" s="35">
        <v>1</v>
      </c>
      <c r="E137" s="35" t="s">
        <v>0</v>
      </c>
      <c r="H137" s="36">
        <v>6.3989000000000004E-2</v>
      </c>
      <c r="I137" s="36">
        <v>-5.3689999999999996E-3</v>
      </c>
    </row>
    <row r="138" spans="1:9" x14ac:dyDescent="0.2">
      <c r="A138" s="35" t="s">
        <v>86</v>
      </c>
      <c r="B138" s="35">
        <v>6</v>
      </c>
      <c r="D138" s="35">
        <v>1</v>
      </c>
      <c r="E138" s="35" t="s">
        <v>1</v>
      </c>
      <c r="H138" s="36">
        <v>-0.1172</v>
      </c>
      <c r="I138" s="36">
        <v>9.8353999999999994E-3</v>
      </c>
    </row>
    <row r="139" spans="1:9" x14ac:dyDescent="0.2">
      <c r="A139" s="35" t="s">
        <v>86</v>
      </c>
      <c r="B139" s="35">
        <v>6</v>
      </c>
      <c r="D139" s="35">
        <v>1</v>
      </c>
      <c r="E139" s="35" t="s">
        <v>2</v>
      </c>
      <c r="H139" s="36">
        <v>9.6819999999999996E-3</v>
      </c>
      <c r="I139" s="36">
        <v>-8.1229999999999996E-4</v>
      </c>
    </row>
    <row r="140" spans="1:9" x14ac:dyDescent="0.2">
      <c r="A140" s="35" t="s">
        <v>86</v>
      </c>
      <c r="B140" s="35">
        <v>7</v>
      </c>
      <c r="E140" s="35" t="s">
        <v>89</v>
      </c>
      <c r="H140" s="35">
        <v>0.14910000000000001</v>
      </c>
      <c r="I140" s="35">
        <v>0.14910000000000001</v>
      </c>
    </row>
    <row r="141" spans="1:9" x14ac:dyDescent="0.2">
      <c r="A141" s="35" t="s">
        <v>86</v>
      </c>
      <c r="B141" s="35">
        <v>7</v>
      </c>
      <c r="E141" s="35" t="s">
        <v>90</v>
      </c>
      <c r="H141" s="35">
        <v>0</v>
      </c>
      <c r="I141" s="35">
        <v>3.5659999999999998</v>
      </c>
    </row>
    <row r="142" spans="1:9" x14ac:dyDescent="0.2">
      <c r="A142" s="35" t="s">
        <v>86</v>
      </c>
      <c r="B142" s="35">
        <v>7</v>
      </c>
      <c r="C142" s="35">
        <v>0.14899999999999999</v>
      </c>
      <c r="D142" s="35">
        <v>6</v>
      </c>
      <c r="E142" s="35" t="s">
        <v>0</v>
      </c>
      <c r="H142" s="36">
        <v>-2.9699999999999999E-6</v>
      </c>
      <c r="I142" s="36">
        <v>1.0032000000000001E-3</v>
      </c>
    </row>
    <row r="143" spans="1:9" x14ac:dyDescent="0.2">
      <c r="A143" s="35" t="s">
        <v>86</v>
      </c>
      <c r="B143" s="35">
        <v>7</v>
      </c>
      <c r="D143" s="35">
        <v>6</v>
      </c>
      <c r="E143" s="35" t="s">
        <v>1</v>
      </c>
      <c r="H143" s="36">
        <v>-5.1699999999999999E-4</v>
      </c>
      <c r="I143" s="36">
        <v>0.17460000000000001</v>
      </c>
    </row>
    <row r="144" spans="1:9" x14ac:dyDescent="0.2">
      <c r="A144" s="35" t="s">
        <v>86</v>
      </c>
      <c r="B144" s="35">
        <v>7</v>
      </c>
      <c r="D144" s="35">
        <v>6</v>
      </c>
      <c r="E144" s="35" t="s">
        <v>2</v>
      </c>
      <c r="H144" s="36">
        <v>-9.0029999999999998E-7</v>
      </c>
      <c r="I144" s="36">
        <v>3.0405999999999999E-4</v>
      </c>
    </row>
    <row r="145" spans="1:9" x14ac:dyDescent="0.2">
      <c r="A145" s="35" t="s">
        <v>86</v>
      </c>
      <c r="B145" s="35">
        <v>7</v>
      </c>
      <c r="D145" s="35">
        <v>5</v>
      </c>
      <c r="E145" s="35" t="s">
        <v>0</v>
      </c>
      <c r="H145" s="36">
        <v>1.5431000000000001E-6</v>
      </c>
      <c r="I145" s="36">
        <v>-5.2110000000000004E-4</v>
      </c>
    </row>
    <row r="146" spans="1:9" x14ac:dyDescent="0.2">
      <c r="A146" s="35" t="s">
        <v>86</v>
      </c>
      <c r="B146" s="35">
        <v>7</v>
      </c>
      <c r="D146" s="35">
        <v>5</v>
      </c>
      <c r="E146" s="35" t="s">
        <v>1</v>
      </c>
      <c r="H146" s="36">
        <v>2.3109000000000001E-4</v>
      </c>
      <c r="I146" s="36">
        <v>-7.8049999999999994E-2</v>
      </c>
    </row>
    <row r="147" spans="1:9" x14ac:dyDescent="0.2">
      <c r="A147" s="35" t="s">
        <v>86</v>
      </c>
      <c r="B147" s="35">
        <v>7</v>
      </c>
      <c r="D147" s="35">
        <v>5</v>
      </c>
      <c r="E147" s="35" t="s">
        <v>2</v>
      </c>
      <c r="H147" s="36">
        <v>4.3148E-7</v>
      </c>
      <c r="I147" s="36">
        <v>-1.4569999999999999E-4</v>
      </c>
    </row>
    <row r="148" spans="1:9" x14ac:dyDescent="0.2">
      <c r="A148" s="35" t="s">
        <v>86</v>
      </c>
      <c r="B148" s="35">
        <v>7</v>
      </c>
      <c r="D148" s="35">
        <v>4</v>
      </c>
      <c r="E148" s="35" t="s">
        <v>0</v>
      </c>
      <c r="H148" s="36">
        <v>3.3467000000000001E-6</v>
      </c>
      <c r="I148" s="36">
        <v>-1.1299999999999999E-3</v>
      </c>
    </row>
    <row r="149" spans="1:9" x14ac:dyDescent="0.2">
      <c r="A149" s="35" t="s">
        <v>86</v>
      </c>
      <c r="B149" s="35">
        <v>7</v>
      </c>
      <c r="D149" s="35">
        <v>4</v>
      </c>
      <c r="E149" s="35" t="s">
        <v>1</v>
      </c>
      <c r="H149" s="36">
        <v>5.8547999999999998E-4</v>
      </c>
      <c r="I149" s="36">
        <v>-0.19769999999999999</v>
      </c>
    </row>
    <row r="150" spans="1:9" x14ac:dyDescent="0.2">
      <c r="A150" s="35" t="s">
        <v>86</v>
      </c>
      <c r="B150" s="35">
        <v>7</v>
      </c>
      <c r="D150" s="35">
        <v>4</v>
      </c>
      <c r="E150" s="35" t="s">
        <v>2</v>
      </c>
      <c r="H150" s="36">
        <v>1.0245000000000001E-6</v>
      </c>
      <c r="I150" s="36">
        <v>-3.4600000000000001E-4</v>
      </c>
    </row>
    <row r="151" spans="1:9" x14ac:dyDescent="0.2">
      <c r="A151" s="35" t="s">
        <v>86</v>
      </c>
      <c r="B151" s="35">
        <v>7</v>
      </c>
      <c r="D151" s="35">
        <v>3</v>
      </c>
      <c r="E151" s="35" t="s">
        <v>0</v>
      </c>
      <c r="H151" s="36">
        <v>6.3205000000000005E-7</v>
      </c>
      <c r="I151" s="36">
        <v>-2.1350000000000001E-4</v>
      </c>
    </row>
    <row r="152" spans="1:9" x14ac:dyDescent="0.2">
      <c r="A152" s="35" t="s">
        <v>86</v>
      </c>
      <c r="B152" s="35">
        <v>7</v>
      </c>
      <c r="D152" s="35">
        <v>3</v>
      </c>
      <c r="E152" s="35" t="s">
        <v>1</v>
      </c>
      <c r="H152" s="36">
        <v>1.6046999999999999E-4</v>
      </c>
      <c r="I152" s="36">
        <v>-5.4199999999999998E-2</v>
      </c>
    </row>
    <row r="153" spans="1:9" x14ac:dyDescent="0.2">
      <c r="A153" s="35" t="s">
        <v>86</v>
      </c>
      <c r="B153" s="35">
        <v>7</v>
      </c>
      <c r="D153" s="35">
        <v>3</v>
      </c>
      <c r="E153" s="35" t="s">
        <v>2</v>
      </c>
      <c r="H153" s="36">
        <v>2.5390999999999998E-7</v>
      </c>
      <c r="I153" s="36">
        <v>-8.5749999999999997E-5</v>
      </c>
    </row>
    <row r="154" spans="1:9" x14ac:dyDescent="0.2">
      <c r="A154" s="35" t="s">
        <v>86</v>
      </c>
      <c r="B154" s="35">
        <v>7</v>
      </c>
      <c r="D154" s="35">
        <v>2</v>
      </c>
      <c r="E154" s="35" t="s">
        <v>0</v>
      </c>
      <c r="H154" s="36">
        <v>-2.9739999999999998E-6</v>
      </c>
      <c r="I154" s="36">
        <v>1.0045E-3</v>
      </c>
    </row>
    <row r="155" spans="1:9" x14ac:dyDescent="0.2">
      <c r="A155" s="35" t="s">
        <v>86</v>
      </c>
      <c r="B155" s="35">
        <v>7</v>
      </c>
      <c r="D155" s="35">
        <v>2</v>
      </c>
      <c r="E155" s="35" t="s">
        <v>1</v>
      </c>
      <c r="H155" s="36">
        <v>-4.6759999999999998E-4</v>
      </c>
      <c r="I155" s="36">
        <v>0.15790999999999999</v>
      </c>
    </row>
    <row r="156" spans="1:9" x14ac:dyDescent="0.2">
      <c r="A156" s="35" t="s">
        <v>86</v>
      </c>
      <c r="B156" s="35">
        <v>7</v>
      </c>
      <c r="D156" s="35">
        <v>2</v>
      </c>
      <c r="E156" s="35" t="s">
        <v>2</v>
      </c>
      <c r="H156" s="36">
        <v>-8.5020000000000003E-7</v>
      </c>
      <c r="I156" s="36">
        <v>2.8715000000000001E-4</v>
      </c>
    </row>
    <row r="157" spans="1:9" x14ac:dyDescent="0.2">
      <c r="A157" s="35" t="s">
        <v>86</v>
      </c>
      <c r="B157" s="35">
        <v>7</v>
      </c>
      <c r="D157" s="35">
        <v>1</v>
      </c>
      <c r="E157" s="35" t="s">
        <v>0</v>
      </c>
      <c r="H157" s="36">
        <v>-2.8590000000000001E-6</v>
      </c>
      <c r="I157" s="36">
        <v>9.6551000000000004E-4</v>
      </c>
    </row>
    <row r="158" spans="1:9" x14ac:dyDescent="0.2">
      <c r="A158" s="35" t="s">
        <v>86</v>
      </c>
      <c r="B158" s="35">
        <v>7</v>
      </c>
      <c r="D158" s="35">
        <v>1</v>
      </c>
      <c r="E158" s="35" t="s">
        <v>1</v>
      </c>
      <c r="H158" s="36">
        <v>-5.195E-4</v>
      </c>
      <c r="I158" s="36">
        <v>0.17546</v>
      </c>
    </row>
    <row r="159" spans="1:9" x14ac:dyDescent="0.2">
      <c r="A159" s="35" t="s">
        <v>86</v>
      </c>
      <c r="B159" s="35">
        <v>7</v>
      </c>
      <c r="D159" s="35">
        <v>1</v>
      </c>
      <c r="E159" s="35" t="s">
        <v>2</v>
      </c>
      <c r="H159" s="36">
        <v>-8.921E-7</v>
      </c>
      <c r="I159" s="36">
        <v>3.0127000000000002E-4</v>
      </c>
    </row>
    <row r="160" spans="1:9" x14ac:dyDescent="0.2">
      <c r="A160" s="35" t="s">
        <v>86</v>
      </c>
      <c r="B160" s="35">
        <v>8</v>
      </c>
      <c r="E160" s="35" t="s">
        <v>89</v>
      </c>
      <c r="H160" s="35">
        <v>0.14360000000000001</v>
      </c>
      <c r="I160" s="35">
        <v>0.14360000000000001</v>
      </c>
    </row>
    <row r="161" spans="1:9" x14ac:dyDescent="0.2">
      <c r="A161" s="35" t="s">
        <v>86</v>
      </c>
      <c r="B161" s="35">
        <v>8</v>
      </c>
      <c r="E161" s="35" t="s">
        <v>90</v>
      </c>
      <c r="H161" s="35">
        <v>2.9820000000000002</v>
      </c>
      <c r="I161" s="35">
        <v>0</v>
      </c>
    </row>
    <row r="162" spans="1:9" x14ac:dyDescent="0.2">
      <c r="A162" s="35" t="s">
        <v>86</v>
      </c>
      <c r="B162" s="35">
        <v>8</v>
      </c>
      <c r="C162" s="35">
        <v>0.14399999999999999</v>
      </c>
      <c r="D162" s="35">
        <v>6</v>
      </c>
      <c r="E162" s="35" t="s">
        <v>0</v>
      </c>
      <c r="H162" s="36">
        <v>0.14815999999999999</v>
      </c>
      <c r="I162" s="36">
        <v>7.3612999999999999E-4</v>
      </c>
    </row>
    <row r="163" spans="1:9" x14ac:dyDescent="0.2">
      <c r="A163" s="35" t="s">
        <v>86</v>
      </c>
      <c r="B163" s="35">
        <v>8</v>
      </c>
      <c r="D163" s="35">
        <v>6</v>
      </c>
      <c r="E163" s="35" t="s">
        <v>1</v>
      </c>
      <c r="H163" s="36">
        <v>2.2147E-2</v>
      </c>
      <c r="I163" s="36">
        <v>1.1004E-4</v>
      </c>
    </row>
    <row r="164" spans="1:9" x14ac:dyDescent="0.2">
      <c r="A164" s="35" t="s">
        <v>86</v>
      </c>
      <c r="B164" s="35">
        <v>8</v>
      </c>
      <c r="D164" s="35">
        <v>6</v>
      </c>
      <c r="E164" s="35" t="s">
        <v>2</v>
      </c>
      <c r="H164" s="36">
        <v>-1.786E-3</v>
      </c>
      <c r="I164" s="36">
        <v>-8.8720000000000008E-6</v>
      </c>
    </row>
    <row r="165" spans="1:9" x14ac:dyDescent="0.2">
      <c r="A165" s="35" t="s">
        <v>86</v>
      </c>
      <c r="B165" s="35">
        <v>8</v>
      </c>
      <c r="D165" s="35">
        <v>5</v>
      </c>
      <c r="E165" s="35" t="s">
        <v>0</v>
      </c>
      <c r="H165" s="36">
        <v>-5.228E-2</v>
      </c>
      <c r="I165" s="36">
        <v>-2.5980000000000003E-4</v>
      </c>
    </row>
    <row r="166" spans="1:9" x14ac:dyDescent="0.2">
      <c r="A166" s="35" t="s">
        <v>86</v>
      </c>
      <c r="B166" s="35">
        <v>8</v>
      </c>
      <c r="D166" s="35">
        <v>5</v>
      </c>
      <c r="E166" s="35" t="s">
        <v>1</v>
      </c>
      <c r="H166" s="36">
        <v>-1.206E-2</v>
      </c>
      <c r="I166" s="36">
        <v>-5.9929999999999997E-5</v>
      </c>
    </row>
    <row r="167" spans="1:9" x14ac:dyDescent="0.2">
      <c r="A167" s="35" t="s">
        <v>86</v>
      </c>
      <c r="B167" s="35">
        <v>8</v>
      </c>
      <c r="D167" s="35">
        <v>5</v>
      </c>
      <c r="E167" s="35" t="s">
        <v>2</v>
      </c>
      <c r="H167" s="36">
        <v>9.7909999999999989E-4</v>
      </c>
      <c r="I167" s="36">
        <v>4.8647000000000002E-6</v>
      </c>
    </row>
    <row r="168" spans="1:9" x14ac:dyDescent="0.2">
      <c r="A168" s="35" t="s">
        <v>86</v>
      </c>
      <c r="B168" s="35">
        <v>8</v>
      </c>
      <c r="D168" s="35">
        <v>4</v>
      </c>
      <c r="E168" s="35" t="s">
        <v>0</v>
      </c>
      <c r="H168" s="36">
        <v>-0.16669999999999999</v>
      </c>
      <c r="I168" s="36">
        <v>-8.2850000000000003E-4</v>
      </c>
    </row>
    <row r="169" spans="1:9" x14ac:dyDescent="0.2">
      <c r="A169" s="35" t="s">
        <v>86</v>
      </c>
      <c r="B169" s="35">
        <v>8</v>
      </c>
      <c r="D169" s="35">
        <v>4</v>
      </c>
      <c r="E169" s="35" t="s">
        <v>1</v>
      </c>
      <c r="H169" s="36">
        <v>-2.7709999999999999E-2</v>
      </c>
      <c r="I169" s="36">
        <v>-1.3770000000000001E-4</v>
      </c>
    </row>
    <row r="170" spans="1:9" x14ac:dyDescent="0.2">
      <c r="A170" s="35" t="s">
        <v>86</v>
      </c>
      <c r="B170" s="35">
        <v>8</v>
      </c>
      <c r="D170" s="35">
        <v>4</v>
      </c>
      <c r="E170" s="35" t="s">
        <v>2</v>
      </c>
      <c r="H170" s="36">
        <v>2.2404999999999999E-3</v>
      </c>
      <c r="I170" s="36">
        <v>1.1131999999999999E-5</v>
      </c>
    </row>
    <row r="171" spans="1:9" x14ac:dyDescent="0.2">
      <c r="A171" s="35" t="s">
        <v>86</v>
      </c>
      <c r="B171" s="35">
        <v>8</v>
      </c>
      <c r="D171" s="35">
        <v>3</v>
      </c>
      <c r="E171" s="35" t="s">
        <v>0</v>
      </c>
      <c r="H171" s="36">
        <v>-6.3450000000000006E-2</v>
      </c>
      <c r="I171" s="36">
        <v>-3.1530000000000002E-4</v>
      </c>
    </row>
    <row r="172" spans="1:9" x14ac:dyDescent="0.2">
      <c r="A172" s="35" t="s">
        <v>86</v>
      </c>
      <c r="B172" s="35">
        <v>8</v>
      </c>
      <c r="D172" s="35">
        <v>3</v>
      </c>
      <c r="E172" s="35" t="s">
        <v>1</v>
      </c>
      <c r="H172" s="36">
        <v>-7.3509999999999999E-3</v>
      </c>
      <c r="I172" s="36">
        <v>-3.6529999999999998E-5</v>
      </c>
    </row>
    <row r="173" spans="1:9" x14ac:dyDescent="0.2">
      <c r="A173" s="35" t="s">
        <v>86</v>
      </c>
      <c r="B173" s="35">
        <v>8</v>
      </c>
      <c r="D173" s="35">
        <v>3</v>
      </c>
      <c r="E173" s="35" t="s">
        <v>2</v>
      </c>
      <c r="H173" s="36">
        <v>5.9259999999999998E-4</v>
      </c>
      <c r="I173" s="36">
        <v>2.9444000000000001E-6</v>
      </c>
    </row>
    <row r="174" spans="1:9" x14ac:dyDescent="0.2">
      <c r="A174" s="35" t="s">
        <v>86</v>
      </c>
      <c r="B174" s="35">
        <v>8</v>
      </c>
      <c r="D174" s="35">
        <v>2</v>
      </c>
      <c r="E174" s="35" t="s">
        <v>0</v>
      </c>
      <c r="H174" s="36">
        <v>0.11924999999999999</v>
      </c>
      <c r="I174" s="36">
        <v>5.9250000000000004E-4</v>
      </c>
    </row>
    <row r="175" spans="1:9" x14ac:dyDescent="0.2">
      <c r="A175" s="35" t="s">
        <v>86</v>
      </c>
      <c r="B175" s="35">
        <v>8</v>
      </c>
      <c r="D175" s="35">
        <v>2</v>
      </c>
      <c r="E175" s="35" t="s">
        <v>1</v>
      </c>
      <c r="H175" s="36">
        <v>2.2384000000000001E-2</v>
      </c>
      <c r="I175" s="36">
        <v>1.1122E-4</v>
      </c>
    </row>
    <row r="176" spans="1:9" x14ac:dyDescent="0.2">
      <c r="A176" s="35" t="s">
        <v>86</v>
      </c>
      <c r="B176" s="35">
        <v>8</v>
      </c>
      <c r="D176" s="35">
        <v>2</v>
      </c>
      <c r="E176" s="35" t="s">
        <v>2</v>
      </c>
      <c r="H176" s="36">
        <v>-1.812E-3</v>
      </c>
      <c r="I176" s="36">
        <v>-9.0019999999999995E-6</v>
      </c>
    </row>
    <row r="177" spans="1:9" x14ac:dyDescent="0.2">
      <c r="A177" s="35" t="s">
        <v>86</v>
      </c>
      <c r="B177" s="35">
        <v>8</v>
      </c>
      <c r="D177" s="35">
        <v>1</v>
      </c>
      <c r="E177" s="35" t="s">
        <v>0</v>
      </c>
      <c r="H177" s="36">
        <v>0.15351000000000001</v>
      </c>
      <c r="I177" s="36">
        <v>7.6270999999999999E-4</v>
      </c>
    </row>
    <row r="178" spans="1:9" x14ac:dyDescent="0.2">
      <c r="A178" s="35" t="s">
        <v>86</v>
      </c>
      <c r="B178" s="35">
        <v>8</v>
      </c>
      <c r="D178" s="35">
        <v>1</v>
      </c>
      <c r="E178" s="35" t="s">
        <v>1</v>
      </c>
      <c r="H178" s="36">
        <v>2.5065E-2</v>
      </c>
      <c r="I178" s="36">
        <v>1.2454E-4</v>
      </c>
    </row>
    <row r="179" spans="1:9" x14ac:dyDescent="0.2">
      <c r="A179" s="35" t="s">
        <v>86</v>
      </c>
      <c r="B179" s="35">
        <v>8</v>
      </c>
      <c r="D179" s="35">
        <v>1</v>
      </c>
      <c r="E179" s="35" t="s">
        <v>2</v>
      </c>
      <c r="H179" s="36">
        <v>-2.0270000000000002E-3</v>
      </c>
      <c r="I179" s="36">
        <v>-1.007E-5</v>
      </c>
    </row>
    <row r="180" spans="1:9" x14ac:dyDescent="0.2">
      <c r="A180" s="35" t="s">
        <v>86</v>
      </c>
      <c r="B180" s="35">
        <v>9</v>
      </c>
      <c r="E180" s="35" t="s">
        <v>89</v>
      </c>
      <c r="H180" s="35">
        <v>0.13250000000000001</v>
      </c>
      <c r="I180" s="35">
        <v>0.13250000000000001</v>
      </c>
    </row>
    <row r="181" spans="1:9" x14ac:dyDescent="0.2">
      <c r="A181" s="35" t="s">
        <v>86</v>
      </c>
      <c r="B181" s="35">
        <v>9</v>
      </c>
      <c r="E181" s="35" t="s">
        <v>90</v>
      </c>
      <c r="H181" s="35">
        <v>3.1E-2</v>
      </c>
      <c r="I181" s="35">
        <v>1E-3</v>
      </c>
    </row>
    <row r="182" spans="1:9" x14ac:dyDescent="0.2">
      <c r="A182" s="35" t="s">
        <v>86</v>
      </c>
      <c r="B182" s="35">
        <v>9</v>
      </c>
      <c r="C182" s="35">
        <v>0.13300000000000001</v>
      </c>
      <c r="D182" s="35">
        <v>6</v>
      </c>
      <c r="E182" s="35" t="s">
        <v>0</v>
      </c>
      <c r="H182" s="36">
        <v>1.0874999999999999E-2</v>
      </c>
      <c r="I182" s="36">
        <v>-1.503E-3</v>
      </c>
    </row>
    <row r="183" spans="1:9" x14ac:dyDescent="0.2">
      <c r="A183" s="35" t="s">
        <v>86</v>
      </c>
      <c r="B183" s="35">
        <v>9</v>
      </c>
      <c r="D183" s="35">
        <v>6</v>
      </c>
      <c r="E183" s="35" t="s">
        <v>1</v>
      </c>
      <c r="H183" s="36">
        <v>-2.1829999999999999E-2</v>
      </c>
      <c r="I183" s="36">
        <v>3.0179999999999998E-3</v>
      </c>
    </row>
    <row r="184" spans="1:9" x14ac:dyDescent="0.2">
      <c r="A184" s="35" t="s">
        <v>86</v>
      </c>
      <c r="B184" s="35">
        <v>9</v>
      </c>
      <c r="D184" s="35">
        <v>6</v>
      </c>
      <c r="E184" s="35" t="s">
        <v>2</v>
      </c>
      <c r="H184" s="36">
        <v>1.8033000000000001E-3</v>
      </c>
      <c r="I184" s="36">
        <v>-2.4929999999999999E-4</v>
      </c>
    </row>
    <row r="185" spans="1:9" x14ac:dyDescent="0.2">
      <c r="A185" s="35" t="s">
        <v>86</v>
      </c>
      <c r="B185" s="35">
        <v>9</v>
      </c>
      <c r="D185" s="35">
        <v>5</v>
      </c>
      <c r="E185" s="35" t="s">
        <v>0</v>
      </c>
      <c r="H185" s="36">
        <v>-4.4879999999999998E-3</v>
      </c>
      <c r="I185" s="36">
        <v>6.2049000000000002E-4</v>
      </c>
    </row>
    <row r="186" spans="1:9" x14ac:dyDescent="0.2">
      <c r="A186" s="35" t="s">
        <v>86</v>
      </c>
      <c r="B186" s="35">
        <v>9</v>
      </c>
      <c r="D186" s="35">
        <v>5</v>
      </c>
      <c r="E186" s="35" t="s">
        <v>1</v>
      </c>
      <c r="H186" s="36">
        <v>9.5478999999999998E-3</v>
      </c>
      <c r="I186" s="36">
        <v>-1.32E-3</v>
      </c>
    </row>
    <row r="187" spans="1:9" x14ac:dyDescent="0.2">
      <c r="A187" s="35" t="s">
        <v>86</v>
      </c>
      <c r="B187" s="35">
        <v>9</v>
      </c>
      <c r="D187" s="35">
        <v>5</v>
      </c>
      <c r="E187" s="35" t="s">
        <v>2</v>
      </c>
      <c r="H187" s="36">
        <v>-7.8930000000000005E-4</v>
      </c>
      <c r="I187" s="36">
        <v>1.0911E-4</v>
      </c>
    </row>
    <row r="188" spans="1:9" x14ac:dyDescent="0.2">
      <c r="A188" s="35" t="s">
        <v>86</v>
      </c>
      <c r="B188" s="35">
        <v>9</v>
      </c>
      <c r="D188" s="35">
        <v>4</v>
      </c>
      <c r="E188" s="35" t="s">
        <v>0</v>
      </c>
      <c r="H188" s="36">
        <v>-1.243E-2</v>
      </c>
      <c r="I188" s="36">
        <v>1.7183999999999999E-3</v>
      </c>
    </row>
    <row r="189" spans="1:9" x14ac:dyDescent="0.2">
      <c r="A189" s="35" t="s">
        <v>86</v>
      </c>
      <c r="B189" s="35">
        <v>9</v>
      </c>
      <c r="D189" s="35">
        <v>4</v>
      </c>
      <c r="E189" s="35" t="s">
        <v>1</v>
      </c>
      <c r="H189" s="36">
        <v>2.5180000000000001E-2</v>
      </c>
      <c r="I189" s="36">
        <v>-3.4810000000000002E-3</v>
      </c>
    </row>
    <row r="190" spans="1:9" x14ac:dyDescent="0.2">
      <c r="A190" s="35" t="s">
        <v>86</v>
      </c>
      <c r="B190" s="35">
        <v>9</v>
      </c>
      <c r="D190" s="35">
        <v>4</v>
      </c>
      <c r="E190" s="35" t="s">
        <v>2</v>
      </c>
      <c r="H190" s="36">
        <v>-2.0799999999999998E-3</v>
      </c>
      <c r="I190" s="36">
        <v>2.875E-4</v>
      </c>
    </row>
    <row r="191" spans="1:9" x14ac:dyDescent="0.2">
      <c r="A191" s="35" t="s">
        <v>86</v>
      </c>
      <c r="B191" s="35">
        <v>9</v>
      </c>
      <c r="D191" s="35">
        <v>3</v>
      </c>
      <c r="E191" s="35" t="s">
        <v>0</v>
      </c>
      <c r="H191" s="36">
        <v>-4.0020000000000003E-3</v>
      </c>
      <c r="I191" s="36">
        <v>5.5331E-4</v>
      </c>
    </row>
    <row r="192" spans="1:9" x14ac:dyDescent="0.2">
      <c r="A192" s="35" t="s">
        <v>86</v>
      </c>
      <c r="B192" s="35">
        <v>9</v>
      </c>
      <c r="D192" s="35">
        <v>3</v>
      </c>
      <c r="E192" s="35" t="s">
        <v>1</v>
      </c>
      <c r="H192" s="36">
        <v>7.6753000000000004E-3</v>
      </c>
      <c r="I192" s="36">
        <v>-1.0610000000000001E-3</v>
      </c>
    </row>
    <row r="193" spans="1:9" x14ac:dyDescent="0.2">
      <c r="A193" s="35" t="s">
        <v>86</v>
      </c>
      <c r="B193" s="35">
        <v>9</v>
      </c>
      <c r="D193" s="35">
        <v>3</v>
      </c>
      <c r="E193" s="35" t="s">
        <v>2</v>
      </c>
      <c r="H193" s="36">
        <v>-6.332E-4</v>
      </c>
      <c r="I193" s="36">
        <v>8.7538000000000001E-5</v>
      </c>
    </row>
    <row r="194" spans="1:9" x14ac:dyDescent="0.2">
      <c r="A194" s="35" t="s">
        <v>86</v>
      </c>
      <c r="B194" s="35">
        <v>9</v>
      </c>
      <c r="D194" s="35">
        <v>2</v>
      </c>
      <c r="E194" s="35" t="s">
        <v>0</v>
      </c>
      <c r="H194" s="36">
        <v>9.4877999999999994E-3</v>
      </c>
      <c r="I194" s="36">
        <v>-1.312E-3</v>
      </c>
    </row>
    <row r="195" spans="1:9" x14ac:dyDescent="0.2">
      <c r="A195" s="35" t="s">
        <v>86</v>
      </c>
      <c r="B195" s="35">
        <v>9</v>
      </c>
      <c r="D195" s="35">
        <v>2</v>
      </c>
      <c r="E195" s="35" t="s">
        <v>1</v>
      </c>
      <c r="H195" s="36">
        <v>-1.9439999999999999E-2</v>
      </c>
      <c r="I195" s="36">
        <v>2.6870000000000002E-3</v>
      </c>
    </row>
    <row r="196" spans="1:9" x14ac:dyDescent="0.2">
      <c r="A196" s="35" t="s">
        <v>86</v>
      </c>
      <c r="B196" s="35">
        <v>9</v>
      </c>
      <c r="D196" s="35">
        <v>2</v>
      </c>
      <c r="E196" s="35" t="s">
        <v>2</v>
      </c>
      <c r="H196" s="36">
        <v>1.6057999999999999E-3</v>
      </c>
      <c r="I196" s="36">
        <v>-2.22E-4</v>
      </c>
    </row>
    <row r="197" spans="1:9" x14ac:dyDescent="0.2">
      <c r="A197" s="35" t="s">
        <v>86</v>
      </c>
      <c r="B197" s="35">
        <v>9</v>
      </c>
      <c r="D197" s="35">
        <v>1</v>
      </c>
      <c r="E197" s="35" t="s">
        <v>0</v>
      </c>
      <c r="H197" s="36">
        <v>1.1283E-2</v>
      </c>
      <c r="I197" s="36">
        <v>-1.56E-3</v>
      </c>
    </row>
    <row r="198" spans="1:9" x14ac:dyDescent="0.2">
      <c r="A198" s="35" t="s">
        <v>86</v>
      </c>
      <c r="B198" s="35">
        <v>9</v>
      </c>
      <c r="D198" s="35">
        <v>1</v>
      </c>
      <c r="E198" s="35" t="s">
        <v>1</v>
      </c>
      <c r="H198" s="36">
        <v>-2.2620000000000001E-2</v>
      </c>
      <c r="I198" s="36">
        <v>3.1267999999999999E-3</v>
      </c>
    </row>
    <row r="199" spans="1:9" x14ac:dyDescent="0.2">
      <c r="A199" s="35" t="s">
        <v>86</v>
      </c>
      <c r="B199" s="35">
        <v>9</v>
      </c>
      <c r="D199" s="35">
        <v>1</v>
      </c>
      <c r="E199" s="35" t="s">
        <v>2</v>
      </c>
      <c r="H199" s="36">
        <v>1.8672000000000001E-3</v>
      </c>
      <c r="I199" s="36">
        <v>-2.5809999999999999E-4</v>
      </c>
    </row>
    <row r="200" spans="1:9" x14ac:dyDescent="0.2">
      <c r="A200" s="35" t="s">
        <v>86</v>
      </c>
      <c r="B200" s="35">
        <v>10</v>
      </c>
      <c r="E200" s="35" t="s">
        <v>89</v>
      </c>
      <c r="H200" s="35">
        <v>9.8900000000000002E-2</v>
      </c>
      <c r="I200" s="35">
        <v>9.8900000000000002E-2</v>
      </c>
    </row>
    <row r="201" spans="1:9" x14ac:dyDescent="0.2">
      <c r="A201" s="35" t="s">
        <v>86</v>
      </c>
      <c r="B201" s="35">
        <v>10</v>
      </c>
      <c r="E201" s="35" t="s">
        <v>90</v>
      </c>
      <c r="H201" s="35">
        <v>1.1559999999999999</v>
      </c>
      <c r="I201" s="35">
        <v>6.0000000000000001E-3</v>
      </c>
    </row>
    <row r="202" spans="1:9" x14ac:dyDescent="0.2">
      <c r="A202" s="35" t="s">
        <v>86</v>
      </c>
      <c r="B202" s="35">
        <v>10</v>
      </c>
      <c r="C202" s="35">
        <v>9.9000000000000005E-2</v>
      </c>
      <c r="D202" s="35">
        <v>6</v>
      </c>
      <c r="E202" s="35" t="s">
        <v>0</v>
      </c>
      <c r="H202" s="36">
        <v>-4.734E-2</v>
      </c>
      <c r="I202" s="36">
        <v>3.4543999999999998E-3</v>
      </c>
    </row>
    <row r="203" spans="1:9" x14ac:dyDescent="0.2">
      <c r="A203" s="35" t="s">
        <v>86</v>
      </c>
      <c r="B203" s="35">
        <v>10</v>
      </c>
      <c r="D203" s="35">
        <v>6</v>
      </c>
      <c r="E203" s="35" t="s">
        <v>1</v>
      </c>
      <c r="H203" s="36">
        <v>-7.7919999999999997E-4</v>
      </c>
      <c r="I203" s="36">
        <v>5.6855999999999999E-5</v>
      </c>
    </row>
    <row r="204" spans="1:9" x14ac:dyDescent="0.2">
      <c r="A204" s="35" t="s">
        <v>86</v>
      </c>
      <c r="B204" s="35">
        <v>10</v>
      </c>
      <c r="D204" s="35">
        <v>6</v>
      </c>
      <c r="E204" s="35" t="s">
        <v>2</v>
      </c>
      <c r="H204" s="36">
        <v>3.1280000000000001E-4</v>
      </c>
      <c r="I204" s="36">
        <v>-2.2819999999999998E-5</v>
      </c>
    </row>
    <row r="205" spans="1:9" x14ac:dyDescent="0.2">
      <c r="A205" s="35" t="s">
        <v>86</v>
      </c>
      <c r="B205" s="35">
        <v>10</v>
      </c>
      <c r="D205" s="35">
        <v>5</v>
      </c>
      <c r="E205" s="35" t="s">
        <v>0</v>
      </c>
      <c r="H205" s="36">
        <v>5.8069999999999997E-2</v>
      </c>
      <c r="I205" s="36">
        <v>-4.2370000000000003E-3</v>
      </c>
    </row>
    <row r="206" spans="1:9" x14ac:dyDescent="0.2">
      <c r="A206" s="35" t="s">
        <v>86</v>
      </c>
      <c r="B206" s="35">
        <v>10</v>
      </c>
      <c r="D206" s="35">
        <v>5</v>
      </c>
      <c r="E206" s="35" t="s">
        <v>1</v>
      </c>
      <c r="H206" s="36">
        <v>2.5108999999999999E-3</v>
      </c>
      <c r="I206" s="36">
        <v>-1.8320000000000001E-4</v>
      </c>
    </row>
    <row r="207" spans="1:9" x14ac:dyDescent="0.2">
      <c r="A207" s="35" t="s">
        <v>86</v>
      </c>
      <c r="B207" s="35">
        <v>10</v>
      </c>
      <c r="D207" s="35">
        <v>5</v>
      </c>
      <c r="E207" s="35" t="s">
        <v>2</v>
      </c>
      <c r="H207" s="36">
        <v>-5.4049999999999996E-4</v>
      </c>
      <c r="I207" s="36">
        <v>3.9440999999999997E-5</v>
      </c>
    </row>
    <row r="208" spans="1:9" x14ac:dyDescent="0.2">
      <c r="A208" s="35" t="s">
        <v>86</v>
      </c>
      <c r="B208" s="35">
        <v>10</v>
      </c>
      <c r="D208" s="35">
        <v>4</v>
      </c>
      <c r="E208" s="35" t="s">
        <v>0</v>
      </c>
      <c r="H208" s="36">
        <v>2.3838999999999999E-2</v>
      </c>
      <c r="I208" s="36">
        <v>-1.7390000000000001E-3</v>
      </c>
    </row>
    <row r="209" spans="1:9" x14ac:dyDescent="0.2">
      <c r="A209" s="35" t="s">
        <v>86</v>
      </c>
      <c r="B209" s="35">
        <v>10</v>
      </c>
      <c r="D209" s="35">
        <v>4</v>
      </c>
      <c r="E209" s="35" t="s">
        <v>1</v>
      </c>
      <c r="H209" s="36">
        <v>2.5421999999999999E-4</v>
      </c>
      <c r="I209" s="36">
        <v>-1.855E-5</v>
      </c>
    </row>
    <row r="210" spans="1:9" x14ac:dyDescent="0.2">
      <c r="A210" s="35" t="s">
        <v>86</v>
      </c>
      <c r="B210" s="35">
        <v>10</v>
      </c>
      <c r="D210" s="35">
        <v>4</v>
      </c>
      <c r="E210" s="35" t="s">
        <v>2</v>
      </c>
      <c r="H210" s="36">
        <v>-1.1909999999999999E-4</v>
      </c>
      <c r="I210" s="36">
        <v>8.6891999999999997E-6</v>
      </c>
    </row>
    <row r="211" spans="1:9" x14ac:dyDescent="0.2">
      <c r="A211" s="35" t="s">
        <v>86</v>
      </c>
      <c r="B211" s="35">
        <v>10</v>
      </c>
      <c r="D211" s="35">
        <v>3</v>
      </c>
      <c r="E211" s="35" t="s">
        <v>0</v>
      </c>
      <c r="H211" s="36">
        <v>-6.3579999999999998E-2</v>
      </c>
      <c r="I211" s="36">
        <v>4.6389999999999999E-3</v>
      </c>
    </row>
    <row r="212" spans="1:9" x14ac:dyDescent="0.2">
      <c r="A212" s="35" t="s">
        <v>86</v>
      </c>
      <c r="B212" s="35">
        <v>10</v>
      </c>
      <c r="D212" s="35">
        <v>3</v>
      </c>
      <c r="E212" s="35" t="s">
        <v>1</v>
      </c>
      <c r="H212" s="36">
        <v>-2.7920000000000002E-3</v>
      </c>
      <c r="I212" s="36">
        <v>2.0374E-4</v>
      </c>
    </row>
    <row r="213" spans="1:9" x14ac:dyDescent="0.2">
      <c r="A213" s="35" t="s">
        <v>86</v>
      </c>
      <c r="B213" s="35">
        <v>10</v>
      </c>
      <c r="D213" s="35">
        <v>3</v>
      </c>
      <c r="E213" s="35" t="s">
        <v>2</v>
      </c>
      <c r="H213" s="36">
        <v>5.9303000000000003E-4</v>
      </c>
      <c r="I213" s="36">
        <v>-4.3269999999999997E-5</v>
      </c>
    </row>
    <row r="214" spans="1:9" x14ac:dyDescent="0.2">
      <c r="A214" s="35" t="s">
        <v>86</v>
      </c>
      <c r="B214" s="35">
        <v>10</v>
      </c>
      <c r="D214" s="35">
        <v>2</v>
      </c>
      <c r="E214" s="35" t="s">
        <v>0</v>
      </c>
      <c r="H214" s="36">
        <v>-8.9709999999999998E-3</v>
      </c>
      <c r="I214" s="36">
        <v>6.5457000000000004E-4</v>
      </c>
    </row>
    <row r="215" spans="1:9" x14ac:dyDescent="0.2">
      <c r="A215" s="35" t="s">
        <v>86</v>
      </c>
      <c r="B215" s="35">
        <v>10</v>
      </c>
      <c r="D215" s="35">
        <v>2</v>
      </c>
      <c r="E215" s="35" t="s">
        <v>1</v>
      </c>
      <c r="H215" s="36">
        <v>1.7393000000000001E-4</v>
      </c>
      <c r="I215" s="36">
        <v>-1.269E-5</v>
      </c>
    </row>
    <row r="216" spans="1:9" x14ac:dyDescent="0.2">
      <c r="A216" s="35" t="s">
        <v>86</v>
      </c>
      <c r="B216" s="35">
        <v>10</v>
      </c>
      <c r="D216" s="35">
        <v>2</v>
      </c>
      <c r="E216" s="35" t="s">
        <v>2</v>
      </c>
      <c r="H216" s="36">
        <v>-3.7390000000000001E-6</v>
      </c>
      <c r="I216" s="36">
        <v>2.7280000000000001E-7</v>
      </c>
    </row>
    <row r="217" spans="1:9" x14ac:dyDescent="0.2">
      <c r="A217" s="35" t="s">
        <v>86</v>
      </c>
      <c r="B217" s="35">
        <v>10</v>
      </c>
      <c r="D217" s="35">
        <v>1</v>
      </c>
      <c r="E217" s="35" t="s">
        <v>0</v>
      </c>
      <c r="H217" s="36">
        <v>6.4769999999999994E-2</v>
      </c>
      <c r="I217" s="36">
        <v>-4.7260000000000002E-3</v>
      </c>
    </row>
    <row r="218" spans="1:9" x14ac:dyDescent="0.2">
      <c r="A218" s="35" t="s">
        <v>86</v>
      </c>
      <c r="B218" s="35">
        <v>10</v>
      </c>
      <c r="D218" s="35">
        <v>1</v>
      </c>
      <c r="E218" s="35" t="s">
        <v>1</v>
      </c>
      <c r="H218" s="36">
        <v>3.0376000000000001E-3</v>
      </c>
      <c r="I218" s="36">
        <v>-2.2159999999999999E-4</v>
      </c>
    </row>
    <row r="219" spans="1:9" x14ac:dyDescent="0.2">
      <c r="A219" s="35" t="s">
        <v>86</v>
      </c>
      <c r="B219" s="35">
        <v>10</v>
      </c>
      <c r="D219" s="35">
        <v>1</v>
      </c>
      <c r="E219" s="35" t="s">
        <v>2</v>
      </c>
      <c r="H219" s="36">
        <v>-6.2120000000000003E-4</v>
      </c>
      <c r="I219" s="36">
        <v>4.5327999999999997E-5</v>
      </c>
    </row>
    <row r="220" spans="1:9" x14ac:dyDescent="0.2">
      <c r="A220" s="35" t="s">
        <v>86</v>
      </c>
      <c r="B220" s="35">
        <v>11</v>
      </c>
      <c r="E220" s="35" t="s">
        <v>89</v>
      </c>
      <c r="H220" s="35">
        <v>9.8799999999999999E-2</v>
      </c>
      <c r="I220" s="35">
        <v>9.8799999999999999E-2</v>
      </c>
    </row>
    <row r="221" spans="1:9" x14ac:dyDescent="0.2">
      <c r="A221" s="35" t="s">
        <v>86</v>
      </c>
      <c r="B221" s="35">
        <v>11</v>
      </c>
      <c r="E221" s="35" t="s">
        <v>90</v>
      </c>
      <c r="H221" s="35">
        <v>5.0000000000000001E-3</v>
      </c>
      <c r="I221" s="35">
        <v>1.518</v>
      </c>
    </row>
    <row r="222" spans="1:9" x14ac:dyDescent="0.2">
      <c r="A222" s="35" t="s">
        <v>86</v>
      </c>
      <c r="B222" s="35">
        <v>11</v>
      </c>
      <c r="C222" s="35">
        <v>9.9000000000000005E-2</v>
      </c>
      <c r="D222" s="35">
        <v>6</v>
      </c>
      <c r="E222" s="35" t="s">
        <v>0</v>
      </c>
      <c r="H222" s="36">
        <v>-2.151E-4</v>
      </c>
      <c r="I222" s="36">
        <v>-3.8310000000000002E-3</v>
      </c>
    </row>
    <row r="223" spans="1:9" x14ac:dyDescent="0.2">
      <c r="A223" s="35" t="s">
        <v>86</v>
      </c>
      <c r="B223" s="35">
        <v>11</v>
      </c>
      <c r="D223" s="35">
        <v>6</v>
      </c>
      <c r="E223" s="35" t="s">
        <v>1</v>
      </c>
      <c r="H223" s="36">
        <v>-2.9740000000000001E-3</v>
      </c>
      <c r="I223" s="36">
        <v>-5.2970000000000003E-2</v>
      </c>
    </row>
    <row r="224" spans="1:9" x14ac:dyDescent="0.2">
      <c r="A224" s="35" t="s">
        <v>86</v>
      </c>
      <c r="B224" s="35">
        <v>11</v>
      </c>
      <c r="D224" s="35">
        <v>6</v>
      </c>
      <c r="E224" s="35" t="s">
        <v>2</v>
      </c>
      <c r="H224" s="36">
        <v>-2.4530000000000001E-6</v>
      </c>
      <c r="I224" s="36">
        <v>-4.3699999999999998E-5</v>
      </c>
    </row>
    <row r="225" spans="1:9" x14ac:dyDescent="0.2">
      <c r="A225" s="35" t="s">
        <v>86</v>
      </c>
      <c r="B225" s="35">
        <v>11</v>
      </c>
      <c r="D225" s="35">
        <v>5</v>
      </c>
      <c r="E225" s="35" t="s">
        <v>0</v>
      </c>
      <c r="H225" s="36">
        <v>2.6729999999999999E-4</v>
      </c>
      <c r="I225" s="36">
        <v>4.7612000000000002E-3</v>
      </c>
    </row>
    <row r="226" spans="1:9" x14ac:dyDescent="0.2">
      <c r="A226" s="35" t="s">
        <v>86</v>
      </c>
      <c r="B226" s="35">
        <v>11</v>
      </c>
      <c r="D226" s="35">
        <v>5</v>
      </c>
      <c r="E226" s="35" t="s">
        <v>1</v>
      </c>
      <c r="H226" s="36">
        <v>3.9747999999999997E-3</v>
      </c>
      <c r="I226" s="36">
        <v>7.0800000000000002E-2</v>
      </c>
    </row>
    <row r="227" spans="1:9" x14ac:dyDescent="0.2">
      <c r="A227" s="35" t="s">
        <v>86</v>
      </c>
      <c r="B227" s="35">
        <v>11</v>
      </c>
      <c r="D227" s="35">
        <v>5</v>
      </c>
      <c r="E227" s="35" t="s">
        <v>2</v>
      </c>
      <c r="H227" s="36">
        <v>3.1352000000000001E-6</v>
      </c>
      <c r="I227" s="36">
        <v>5.5844000000000003E-5</v>
      </c>
    </row>
    <row r="228" spans="1:9" x14ac:dyDescent="0.2">
      <c r="A228" s="35" t="s">
        <v>86</v>
      </c>
      <c r="B228" s="35">
        <v>11</v>
      </c>
      <c r="D228" s="35">
        <v>4</v>
      </c>
      <c r="E228" s="35" t="s">
        <v>0</v>
      </c>
      <c r="H228" s="36">
        <v>1.0479E-4</v>
      </c>
      <c r="I228" s="36">
        <v>1.8665999999999999E-3</v>
      </c>
    </row>
    <row r="229" spans="1:9" x14ac:dyDescent="0.2">
      <c r="A229" s="35" t="s">
        <v>86</v>
      </c>
      <c r="B229" s="35">
        <v>11</v>
      </c>
      <c r="D229" s="35">
        <v>4</v>
      </c>
      <c r="E229" s="35" t="s">
        <v>1</v>
      </c>
      <c r="H229" s="36">
        <v>1.1812999999999999E-3</v>
      </c>
      <c r="I229" s="36">
        <v>2.1042999999999999E-2</v>
      </c>
    </row>
    <row r="230" spans="1:9" x14ac:dyDescent="0.2">
      <c r="A230" s="35" t="s">
        <v>86</v>
      </c>
      <c r="B230" s="35">
        <v>11</v>
      </c>
      <c r="D230" s="35">
        <v>4</v>
      </c>
      <c r="E230" s="35" t="s">
        <v>2</v>
      </c>
      <c r="H230" s="36">
        <v>6.9386999999999995E-7</v>
      </c>
      <c r="I230" s="36">
        <v>1.2359E-5</v>
      </c>
    </row>
    <row r="231" spans="1:9" x14ac:dyDescent="0.2">
      <c r="A231" s="35" t="s">
        <v>86</v>
      </c>
      <c r="B231" s="35">
        <v>11</v>
      </c>
      <c r="D231" s="35">
        <v>3</v>
      </c>
      <c r="E231" s="35" t="s">
        <v>0</v>
      </c>
      <c r="H231" s="36">
        <v>-2.9280000000000002E-4</v>
      </c>
      <c r="I231" s="36">
        <v>-5.215E-3</v>
      </c>
    </row>
    <row r="232" spans="1:9" x14ac:dyDescent="0.2">
      <c r="A232" s="35" t="s">
        <v>86</v>
      </c>
      <c r="B232" s="35">
        <v>11</v>
      </c>
      <c r="D232" s="35">
        <v>3</v>
      </c>
      <c r="E232" s="35" t="s">
        <v>1</v>
      </c>
      <c r="H232" s="36">
        <v>-4.3239999999999997E-3</v>
      </c>
      <c r="I232" s="36">
        <v>-7.7030000000000001E-2</v>
      </c>
    </row>
    <row r="233" spans="1:9" x14ac:dyDescent="0.2">
      <c r="A233" s="35" t="s">
        <v>86</v>
      </c>
      <c r="B233" s="35">
        <v>11</v>
      </c>
      <c r="D233" s="35">
        <v>3</v>
      </c>
      <c r="E233" s="35" t="s">
        <v>2</v>
      </c>
      <c r="H233" s="36">
        <v>-3.4120000000000001E-6</v>
      </c>
      <c r="I233" s="36">
        <v>-6.0770000000000003E-5</v>
      </c>
    </row>
    <row r="234" spans="1:9" x14ac:dyDescent="0.2">
      <c r="A234" s="35" t="s">
        <v>86</v>
      </c>
      <c r="B234" s="35">
        <v>11</v>
      </c>
      <c r="D234" s="35">
        <v>2</v>
      </c>
      <c r="E234" s="35" t="s">
        <v>0</v>
      </c>
      <c r="H234" s="36">
        <v>-3.574E-5</v>
      </c>
      <c r="I234" s="36">
        <v>-6.3659999999999997E-4</v>
      </c>
    </row>
    <row r="235" spans="1:9" x14ac:dyDescent="0.2">
      <c r="A235" s="35" t="s">
        <v>86</v>
      </c>
      <c r="B235" s="35">
        <v>11</v>
      </c>
      <c r="D235" s="35">
        <v>2</v>
      </c>
      <c r="E235" s="35" t="s">
        <v>1</v>
      </c>
      <c r="H235" s="36">
        <v>-1.392E-4</v>
      </c>
      <c r="I235" s="36">
        <v>-2.4789999999999999E-3</v>
      </c>
    </row>
    <row r="236" spans="1:9" x14ac:dyDescent="0.2">
      <c r="A236" s="35" t="s">
        <v>86</v>
      </c>
      <c r="B236" s="35">
        <v>11</v>
      </c>
      <c r="D236" s="35">
        <v>2</v>
      </c>
      <c r="E236" s="35" t="s">
        <v>2</v>
      </c>
      <c r="H236" s="36">
        <v>2.8094000000000003E-7</v>
      </c>
      <c r="I236" s="36">
        <v>5.0041000000000001E-6</v>
      </c>
    </row>
    <row r="237" spans="1:9" x14ac:dyDescent="0.2">
      <c r="A237" s="35" t="s">
        <v>86</v>
      </c>
      <c r="B237" s="35">
        <v>11</v>
      </c>
      <c r="D237" s="35">
        <v>1</v>
      </c>
      <c r="E237" s="35" t="s">
        <v>0</v>
      </c>
      <c r="H237" s="36">
        <v>2.9914999999999998E-4</v>
      </c>
      <c r="I237" s="36">
        <v>5.3286000000000002E-3</v>
      </c>
    </row>
    <row r="238" spans="1:9" x14ac:dyDescent="0.2">
      <c r="A238" s="35" t="s">
        <v>86</v>
      </c>
      <c r="B238" s="35">
        <v>11</v>
      </c>
      <c r="D238" s="35">
        <v>1</v>
      </c>
      <c r="E238" s="35" t="s">
        <v>1</v>
      </c>
      <c r="H238" s="36">
        <v>4.4171999999999996E-3</v>
      </c>
      <c r="I238" s="36">
        <v>7.8681000000000001E-2</v>
      </c>
    </row>
    <row r="239" spans="1:9" x14ac:dyDescent="0.2">
      <c r="A239" s="35" t="s">
        <v>86</v>
      </c>
      <c r="B239" s="35">
        <v>11</v>
      </c>
      <c r="D239" s="35">
        <v>1</v>
      </c>
      <c r="E239" s="35" t="s">
        <v>2</v>
      </c>
      <c r="H239" s="36">
        <v>3.5367E-6</v>
      </c>
      <c r="I239" s="36">
        <v>6.2996000000000005E-5</v>
      </c>
    </row>
    <row r="240" spans="1:9" x14ac:dyDescent="0.2">
      <c r="A240" s="35" t="s">
        <v>86</v>
      </c>
      <c r="B240" s="35">
        <v>12</v>
      </c>
      <c r="E240" s="35" t="s">
        <v>89</v>
      </c>
      <c r="H240" s="35">
        <v>8.9200000000000002E-2</v>
      </c>
      <c r="I240" s="35">
        <v>8.9200000000000002E-2</v>
      </c>
    </row>
    <row r="241" spans="1:9" x14ac:dyDescent="0.2">
      <c r="A241" s="35" t="s">
        <v>86</v>
      </c>
      <c r="B241" s="35">
        <v>12</v>
      </c>
      <c r="E241" s="35" t="s">
        <v>90</v>
      </c>
      <c r="H241" s="35">
        <v>5.0000000000000001E-3</v>
      </c>
      <c r="I241" s="35">
        <v>0</v>
      </c>
    </row>
    <row r="242" spans="1:9" x14ac:dyDescent="0.2">
      <c r="A242" s="35" t="s">
        <v>86</v>
      </c>
      <c r="B242" s="35">
        <v>12</v>
      </c>
      <c r="C242" s="35">
        <v>8.8999999999999996E-2</v>
      </c>
      <c r="D242" s="35">
        <v>6</v>
      </c>
      <c r="E242" s="35" t="s">
        <v>0</v>
      </c>
      <c r="H242" s="36">
        <v>-1.9550000000000001E-3</v>
      </c>
      <c r="I242" s="36">
        <v>3.1419E-4</v>
      </c>
    </row>
    <row r="243" spans="1:9" x14ac:dyDescent="0.2">
      <c r="A243" s="35" t="s">
        <v>86</v>
      </c>
      <c r="B243" s="35">
        <v>12</v>
      </c>
      <c r="D243" s="35">
        <v>6</v>
      </c>
      <c r="E243" s="35" t="s">
        <v>1</v>
      </c>
      <c r="H243" s="36">
        <v>4.0731999999999999E-3</v>
      </c>
      <c r="I243" s="36">
        <v>-6.5470000000000003E-4</v>
      </c>
    </row>
    <row r="244" spans="1:9" x14ac:dyDescent="0.2">
      <c r="A244" s="35" t="s">
        <v>86</v>
      </c>
      <c r="B244" s="35">
        <v>12</v>
      </c>
      <c r="D244" s="35">
        <v>6</v>
      </c>
      <c r="E244" s="35" t="s">
        <v>2</v>
      </c>
      <c r="H244" s="36">
        <v>-3.3700000000000001E-4</v>
      </c>
      <c r="I244" s="36">
        <v>5.4172000000000002E-5</v>
      </c>
    </row>
    <row r="245" spans="1:9" x14ac:dyDescent="0.2">
      <c r="A245" s="35" t="s">
        <v>86</v>
      </c>
      <c r="B245" s="35">
        <v>12</v>
      </c>
      <c r="D245" s="35">
        <v>5</v>
      </c>
      <c r="E245" s="35" t="s">
        <v>0</v>
      </c>
      <c r="H245" s="36">
        <v>2.5544999999999999E-3</v>
      </c>
      <c r="I245" s="36">
        <v>-4.1060000000000001E-4</v>
      </c>
    </row>
    <row r="246" spans="1:9" x14ac:dyDescent="0.2">
      <c r="A246" s="35" t="s">
        <v>86</v>
      </c>
      <c r="B246" s="35">
        <v>12</v>
      </c>
      <c r="D246" s="35">
        <v>5</v>
      </c>
      <c r="E246" s="35" t="s">
        <v>1</v>
      </c>
      <c r="H246" s="36">
        <v>-5.463E-3</v>
      </c>
      <c r="I246" s="36">
        <v>8.7807E-4</v>
      </c>
    </row>
    <row r="247" spans="1:9" x14ac:dyDescent="0.2">
      <c r="A247" s="35" t="s">
        <v>86</v>
      </c>
      <c r="B247" s="35">
        <v>12</v>
      </c>
      <c r="D247" s="35">
        <v>5</v>
      </c>
      <c r="E247" s="35" t="s">
        <v>2</v>
      </c>
      <c r="H247" s="36">
        <v>4.5215000000000001E-4</v>
      </c>
      <c r="I247" s="36">
        <v>-7.2680000000000002E-5</v>
      </c>
    </row>
    <row r="248" spans="1:9" x14ac:dyDescent="0.2">
      <c r="A248" s="35" t="s">
        <v>86</v>
      </c>
      <c r="B248" s="35">
        <v>12</v>
      </c>
      <c r="D248" s="35">
        <v>4</v>
      </c>
      <c r="E248" s="35" t="s">
        <v>0</v>
      </c>
      <c r="H248" s="36">
        <v>8.7898999999999996E-4</v>
      </c>
      <c r="I248" s="36">
        <v>-1.4129999999999999E-4</v>
      </c>
    </row>
    <row r="249" spans="1:9" x14ac:dyDescent="0.2">
      <c r="A249" s="35" t="s">
        <v>86</v>
      </c>
      <c r="B249" s="35">
        <v>12</v>
      </c>
      <c r="D249" s="35">
        <v>4</v>
      </c>
      <c r="E249" s="35" t="s">
        <v>1</v>
      </c>
      <c r="H249" s="36">
        <v>-1.7780000000000001E-3</v>
      </c>
      <c r="I249" s="36">
        <v>2.8581E-4</v>
      </c>
    </row>
    <row r="250" spans="1:9" x14ac:dyDescent="0.2">
      <c r="A250" s="35" t="s">
        <v>86</v>
      </c>
      <c r="B250" s="35">
        <v>12</v>
      </c>
      <c r="D250" s="35">
        <v>4</v>
      </c>
      <c r="E250" s="35" t="s">
        <v>2</v>
      </c>
      <c r="H250" s="36">
        <v>1.4690999999999999E-4</v>
      </c>
      <c r="I250" s="36">
        <v>-2.3609999999999999E-5</v>
      </c>
    </row>
    <row r="251" spans="1:9" x14ac:dyDescent="0.2">
      <c r="A251" s="35" t="s">
        <v>86</v>
      </c>
      <c r="B251" s="35">
        <v>12</v>
      </c>
      <c r="D251" s="35">
        <v>3</v>
      </c>
      <c r="E251" s="35" t="s">
        <v>0</v>
      </c>
      <c r="H251" s="36">
        <v>-2.797E-3</v>
      </c>
      <c r="I251" s="36">
        <v>4.4965000000000001E-4</v>
      </c>
    </row>
    <row r="252" spans="1:9" x14ac:dyDescent="0.2">
      <c r="A252" s="35" t="s">
        <v>86</v>
      </c>
      <c r="B252" s="35">
        <v>12</v>
      </c>
      <c r="D252" s="35">
        <v>3</v>
      </c>
      <c r="E252" s="35" t="s">
        <v>1</v>
      </c>
      <c r="H252" s="36">
        <v>5.9347000000000002E-3</v>
      </c>
      <c r="I252" s="36">
        <v>-9.5399999999999999E-4</v>
      </c>
    </row>
    <row r="253" spans="1:9" x14ac:dyDescent="0.2">
      <c r="A253" s="35" t="s">
        <v>86</v>
      </c>
      <c r="B253" s="35">
        <v>12</v>
      </c>
      <c r="D253" s="35">
        <v>3</v>
      </c>
      <c r="E253" s="35" t="s">
        <v>2</v>
      </c>
      <c r="H253" s="36">
        <v>-4.9109999999999996E-4</v>
      </c>
      <c r="I253" s="36">
        <v>7.8943999999999995E-5</v>
      </c>
    </row>
    <row r="254" spans="1:9" x14ac:dyDescent="0.2">
      <c r="A254" s="35" t="s">
        <v>86</v>
      </c>
      <c r="B254" s="35">
        <v>12</v>
      </c>
      <c r="D254" s="35">
        <v>2</v>
      </c>
      <c r="E254" s="35" t="s">
        <v>0</v>
      </c>
      <c r="H254" s="36">
        <v>-2.241E-4</v>
      </c>
      <c r="I254" s="36">
        <v>3.6031000000000001E-5</v>
      </c>
    </row>
    <row r="255" spans="1:9" x14ac:dyDescent="0.2">
      <c r="A255" s="35" t="s">
        <v>86</v>
      </c>
      <c r="B255" s="35">
        <v>12</v>
      </c>
      <c r="D255" s="35">
        <v>2</v>
      </c>
      <c r="E255" s="35" t="s">
        <v>1</v>
      </c>
      <c r="H255" s="36">
        <v>3.9403000000000002E-4</v>
      </c>
      <c r="I255" s="36">
        <v>-6.334E-5</v>
      </c>
    </row>
    <row r="256" spans="1:9" x14ac:dyDescent="0.2">
      <c r="A256" s="35" t="s">
        <v>86</v>
      </c>
      <c r="B256" s="35">
        <v>12</v>
      </c>
      <c r="D256" s="35">
        <v>2</v>
      </c>
      <c r="E256" s="35" t="s">
        <v>2</v>
      </c>
      <c r="H256" s="36">
        <v>-3.2310000000000001E-5</v>
      </c>
      <c r="I256" s="36">
        <v>5.1934000000000001E-6</v>
      </c>
    </row>
    <row r="257" spans="1:9" x14ac:dyDescent="0.2">
      <c r="A257" s="35" t="s">
        <v>86</v>
      </c>
      <c r="B257" s="35">
        <v>12</v>
      </c>
      <c r="D257" s="35">
        <v>1</v>
      </c>
      <c r="E257" s="35" t="s">
        <v>0</v>
      </c>
      <c r="H257" s="36">
        <v>2.8655999999999998E-3</v>
      </c>
      <c r="I257" s="36">
        <v>-4.6059999999999997E-4</v>
      </c>
    </row>
    <row r="258" spans="1:9" x14ac:dyDescent="0.2">
      <c r="A258" s="35" t="s">
        <v>86</v>
      </c>
      <c r="B258" s="35">
        <v>12</v>
      </c>
      <c r="D258" s="35">
        <v>1</v>
      </c>
      <c r="E258" s="35" t="s">
        <v>1</v>
      </c>
      <c r="H258" s="36">
        <v>-6.0480000000000004E-3</v>
      </c>
      <c r="I258" s="36">
        <v>9.7225000000000002E-4</v>
      </c>
    </row>
    <row r="259" spans="1:9" x14ac:dyDescent="0.2">
      <c r="A259" s="35" t="s">
        <v>86</v>
      </c>
      <c r="B259" s="35">
        <v>12</v>
      </c>
      <c r="D259" s="35">
        <v>1</v>
      </c>
      <c r="E259" s="35" t="s">
        <v>2</v>
      </c>
      <c r="H259" s="36">
        <v>5.0044E-4</v>
      </c>
      <c r="I259" s="36">
        <v>-8.0439999999999996E-5</v>
      </c>
    </row>
    <row r="260" spans="1:9" x14ac:dyDescent="0.2">
      <c r="A260" s="35" t="s">
        <v>86</v>
      </c>
      <c r="B260" s="35">
        <v>13</v>
      </c>
      <c r="E260" s="35" t="s">
        <v>89</v>
      </c>
      <c r="H260" s="35">
        <v>7.3999999999999996E-2</v>
      </c>
      <c r="I260" s="35">
        <v>7.3999999999999996E-2</v>
      </c>
    </row>
    <row r="261" spans="1:9" x14ac:dyDescent="0.2">
      <c r="A261" s="35" t="s">
        <v>86</v>
      </c>
      <c r="B261" s="35">
        <v>13</v>
      </c>
      <c r="E261" s="35" t="s">
        <v>90</v>
      </c>
      <c r="H261" s="35">
        <v>0.44500000000000001</v>
      </c>
      <c r="I261" s="35">
        <v>0</v>
      </c>
    </row>
    <row r="262" spans="1:9" x14ac:dyDescent="0.2">
      <c r="A262" s="35" t="s">
        <v>86</v>
      </c>
      <c r="B262" s="35">
        <v>13</v>
      </c>
      <c r="C262" s="35">
        <v>7.3999999999999996E-2</v>
      </c>
      <c r="D262" s="35">
        <v>6</v>
      </c>
      <c r="E262" s="35" t="s">
        <v>0</v>
      </c>
      <c r="H262" s="36">
        <v>1.2054E-2</v>
      </c>
      <c r="I262" s="36">
        <v>-1.2500000000000001E-5</v>
      </c>
    </row>
    <row r="263" spans="1:9" x14ac:dyDescent="0.2">
      <c r="A263" s="35" t="s">
        <v>86</v>
      </c>
      <c r="B263" s="35">
        <v>13</v>
      </c>
      <c r="D263" s="35">
        <v>6</v>
      </c>
      <c r="E263" s="35" t="s">
        <v>1</v>
      </c>
      <c r="H263" s="36">
        <v>4.6474999999999999E-4</v>
      </c>
      <c r="I263" s="36">
        <v>-4.8210000000000001E-7</v>
      </c>
    </row>
    <row r="264" spans="1:9" x14ac:dyDescent="0.2">
      <c r="A264" s="35" t="s">
        <v>86</v>
      </c>
      <c r="B264" s="35">
        <v>13</v>
      </c>
      <c r="D264" s="35">
        <v>6</v>
      </c>
      <c r="E264" s="35" t="s">
        <v>2</v>
      </c>
      <c r="H264" s="36">
        <v>-3.9490000000000003E-5</v>
      </c>
      <c r="I264" s="36">
        <v>4.0957000000000001E-8</v>
      </c>
    </row>
    <row r="265" spans="1:9" x14ac:dyDescent="0.2">
      <c r="A265" s="35" t="s">
        <v>86</v>
      </c>
      <c r="B265" s="35">
        <v>13</v>
      </c>
      <c r="D265" s="35">
        <v>5</v>
      </c>
      <c r="E265" s="35" t="s">
        <v>0</v>
      </c>
      <c r="H265" s="36">
        <v>-2.4879999999999999E-2</v>
      </c>
      <c r="I265" s="36">
        <v>2.5809E-5</v>
      </c>
    </row>
    <row r="266" spans="1:9" x14ac:dyDescent="0.2">
      <c r="A266" s="35" t="s">
        <v>86</v>
      </c>
      <c r="B266" s="35">
        <v>13</v>
      </c>
      <c r="D266" s="35">
        <v>5</v>
      </c>
      <c r="E266" s="35" t="s">
        <v>1</v>
      </c>
      <c r="H266" s="36">
        <v>-1.5820000000000001E-3</v>
      </c>
      <c r="I266" s="36">
        <v>1.6405E-6</v>
      </c>
    </row>
    <row r="267" spans="1:9" x14ac:dyDescent="0.2">
      <c r="A267" s="35" t="s">
        <v>86</v>
      </c>
      <c r="B267" s="35">
        <v>13</v>
      </c>
      <c r="D267" s="35">
        <v>5</v>
      </c>
      <c r="E267" s="35" t="s">
        <v>2</v>
      </c>
      <c r="H267" s="36">
        <v>1.3348E-4</v>
      </c>
      <c r="I267" s="36">
        <v>-1.385E-7</v>
      </c>
    </row>
    <row r="268" spans="1:9" x14ac:dyDescent="0.2">
      <c r="A268" s="35" t="s">
        <v>86</v>
      </c>
      <c r="B268" s="35">
        <v>13</v>
      </c>
      <c r="D268" s="35">
        <v>4</v>
      </c>
      <c r="E268" s="35" t="s">
        <v>0</v>
      </c>
      <c r="H268" s="36">
        <v>1.9321000000000001E-2</v>
      </c>
      <c r="I268" s="36">
        <v>-2.0040000000000001E-5</v>
      </c>
    </row>
    <row r="269" spans="1:9" x14ac:dyDescent="0.2">
      <c r="A269" s="35" t="s">
        <v>86</v>
      </c>
      <c r="B269" s="35">
        <v>13</v>
      </c>
      <c r="D269" s="35">
        <v>4</v>
      </c>
      <c r="E269" s="35" t="s">
        <v>1</v>
      </c>
      <c r="H269" s="36">
        <v>1.524E-3</v>
      </c>
      <c r="I269" s="36">
        <v>-1.581E-6</v>
      </c>
    </row>
    <row r="270" spans="1:9" x14ac:dyDescent="0.2">
      <c r="A270" s="35" t="s">
        <v>86</v>
      </c>
      <c r="B270" s="35">
        <v>13</v>
      </c>
      <c r="D270" s="35">
        <v>4</v>
      </c>
      <c r="E270" s="35" t="s">
        <v>2</v>
      </c>
      <c r="H270" s="36">
        <v>-1.284E-4</v>
      </c>
      <c r="I270" s="36">
        <v>1.3323000000000001E-7</v>
      </c>
    </row>
    <row r="271" spans="1:9" x14ac:dyDescent="0.2">
      <c r="A271" s="35" t="s">
        <v>86</v>
      </c>
      <c r="B271" s="35">
        <v>13</v>
      </c>
      <c r="D271" s="35">
        <v>3</v>
      </c>
      <c r="E271" s="35" t="s">
        <v>0</v>
      </c>
      <c r="H271" s="36">
        <v>4.2259000000000003E-3</v>
      </c>
      <c r="I271" s="36">
        <v>-4.3830000000000002E-6</v>
      </c>
    </row>
    <row r="272" spans="1:9" x14ac:dyDescent="0.2">
      <c r="A272" s="35" t="s">
        <v>86</v>
      </c>
      <c r="B272" s="35">
        <v>13</v>
      </c>
      <c r="D272" s="35">
        <v>3</v>
      </c>
      <c r="E272" s="35" t="s">
        <v>1</v>
      </c>
      <c r="H272" s="36">
        <v>6.8027000000000001E-6</v>
      </c>
      <c r="I272" s="36">
        <v>-7.0559999999999996E-9</v>
      </c>
    </row>
    <row r="273" spans="1:9" x14ac:dyDescent="0.2">
      <c r="A273" s="35" t="s">
        <v>86</v>
      </c>
      <c r="B273" s="35">
        <v>13</v>
      </c>
      <c r="D273" s="35">
        <v>3</v>
      </c>
      <c r="E273" s="35" t="s">
        <v>2</v>
      </c>
      <c r="H273" s="36">
        <v>-6.5290000000000003E-7</v>
      </c>
      <c r="I273" s="36">
        <v>6.7715999999999997E-10</v>
      </c>
    </row>
    <row r="274" spans="1:9" x14ac:dyDescent="0.2">
      <c r="A274" s="35" t="s">
        <v>86</v>
      </c>
      <c r="B274" s="35">
        <v>13</v>
      </c>
      <c r="D274" s="35">
        <v>2</v>
      </c>
      <c r="E274" s="35" t="s">
        <v>0</v>
      </c>
      <c r="H274" s="36">
        <v>-2.4809999999999999E-2</v>
      </c>
      <c r="I274" s="36">
        <v>2.5731000000000001E-5</v>
      </c>
    </row>
    <row r="275" spans="1:9" x14ac:dyDescent="0.2">
      <c r="A275" s="35" t="s">
        <v>86</v>
      </c>
      <c r="B275" s="35">
        <v>13</v>
      </c>
      <c r="D275" s="35">
        <v>2</v>
      </c>
      <c r="E275" s="35" t="s">
        <v>1</v>
      </c>
      <c r="H275" s="36">
        <v>-1.676E-3</v>
      </c>
      <c r="I275" s="36">
        <v>1.7389E-6</v>
      </c>
    </row>
    <row r="276" spans="1:9" x14ac:dyDescent="0.2">
      <c r="A276" s="35" t="s">
        <v>86</v>
      </c>
      <c r="B276" s="35">
        <v>13</v>
      </c>
      <c r="D276" s="35">
        <v>2</v>
      </c>
      <c r="E276" s="35" t="s">
        <v>2</v>
      </c>
      <c r="H276" s="36">
        <v>1.4124999999999999E-4</v>
      </c>
      <c r="I276" s="36">
        <v>-1.4649999999999999E-7</v>
      </c>
    </row>
    <row r="277" spans="1:9" x14ac:dyDescent="0.2">
      <c r="A277" s="35" t="s">
        <v>86</v>
      </c>
      <c r="B277" s="35">
        <v>13</v>
      </c>
      <c r="D277" s="35">
        <v>1</v>
      </c>
      <c r="E277" s="35" t="s">
        <v>0</v>
      </c>
      <c r="H277" s="36">
        <v>2.3040000000000001E-2</v>
      </c>
      <c r="I277" s="36">
        <v>-2.3900000000000002E-5</v>
      </c>
    </row>
    <row r="278" spans="1:9" x14ac:dyDescent="0.2">
      <c r="A278" s="35" t="s">
        <v>86</v>
      </c>
      <c r="B278" s="35">
        <v>13</v>
      </c>
      <c r="D278" s="35">
        <v>1</v>
      </c>
      <c r="E278" s="35" t="s">
        <v>1</v>
      </c>
      <c r="H278" s="36">
        <v>1.8569000000000001E-3</v>
      </c>
      <c r="I278" s="36">
        <v>-1.9259999999999999E-6</v>
      </c>
    </row>
    <row r="279" spans="1:9" x14ac:dyDescent="0.2">
      <c r="A279" s="35" t="s">
        <v>86</v>
      </c>
      <c r="B279" s="35">
        <v>13</v>
      </c>
      <c r="D279" s="35">
        <v>1</v>
      </c>
      <c r="E279" s="35" t="s">
        <v>2</v>
      </c>
      <c r="H279" s="36">
        <v>-1.5640000000000001E-4</v>
      </c>
      <c r="I279" s="36">
        <v>1.6227000000000001E-7</v>
      </c>
    </row>
    <row r="280" spans="1:9" x14ac:dyDescent="0.2">
      <c r="A280" s="35" t="s">
        <v>86</v>
      </c>
      <c r="B280" s="35">
        <v>14</v>
      </c>
      <c r="E280" s="35" t="s">
        <v>89</v>
      </c>
      <c r="H280" s="35">
        <v>7.1099999999999997E-2</v>
      </c>
      <c r="I280" s="35">
        <v>7.1099999999999997E-2</v>
      </c>
    </row>
    <row r="281" spans="1:9" x14ac:dyDescent="0.2">
      <c r="A281" s="35" t="s">
        <v>86</v>
      </c>
      <c r="B281" s="35">
        <v>14</v>
      </c>
      <c r="E281" s="35" t="s">
        <v>90</v>
      </c>
      <c r="H281" s="35">
        <v>0</v>
      </c>
      <c r="I281" s="35">
        <v>0.59799999999999998</v>
      </c>
    </row>
    <row r="282" spans="1:9" x14ac:dyDescent="0.2">
      <c r="A282" s="35" t="s">
        <v>86</v>
      </c>
      <c r="B282" s="35">
        <v>14</v>
      </c>
      <c r="C282" s="35">
        <v>7.0999999999999994E-2</v>
      </c>
      <c r="D282" s="35">
        <v>6</v>
      </c>
      <c r="E282" s="35" t="s">
        <v>0</v>
      </c>
      <c r="H282" s="36">
        <v>6.3998000000000002E-8</v>
      </c>
      <c r="I282" s="36">
        <v>6.5204999999999997E-5</v>
      </c>
    </row>
    <row r="283" spans="1:9" x14ac:dyDescent="0.2">
      <c r="A283" s="35" t="s">
        <v>86</v>
      </c>
      <c r="B283" s="35">
        <v>14</v>
      </c>
      <c r="D283" s="35">
        <v>6</v>
      </c>
      <c r="E283" s="35" t="s">
        <v>1</v>
      </c>
      <c r="H283" s="36">
        <v>1.2170999999999999E-5</v>
      </c>
      <c r="I283" s="36">
        <v>1.2401000000000001E-2</v>
      </c>
    </row>
    <row r="284" spans="1:9" x14ac:dyDescent="0.2">
      <c r="A284" s="35" t="s">
        <v>86</v>
      </c>
      <c r="B284" s="35">
        <v>14</v>
      </c>
      <c r="D284" s="35">
        <v>6</v>
      </c>
      <c r="E284" s="35" t="s">
        <v>2</v>
      </c>
      <c r="H284" s="36">
        <v>9.4393999999999995E-9</v>
      </c>
      <c r="I284" s="36">
        <v>9.6173000000000002E-6</v>
      </c>
    </row>
    <row r="285" spans="1:9" x14ac:dyDescent="0.2">
      <c r="A285" s="35" t="s">
        <v>86</v>
      </c>
      <c r="B285" s="35">
        <v>14</v>
      </c>
      <c r="D285" s="35">
        <v>5</v>
      </c>
      <c r="E285" s="35" t="s">
        <v>0</v>
      </c>
      <c r="H285" s="36">
        <v>-1.4819999999999999E-7</v>
      </c>
      <c r="I285" s="36">
        <v>-1.5090000000000001E-4</v>
      </c>
    </row>
    <row r="286" spans="1:9" x14ac:dyDescent="0.2">
      <c r="A286" s="35" t="s">
        <v>86</v>
      </c>
      <c r="B286" s="35">
        <v>14</v>
      </c>
      <c r="D286" s="35">
        <v>5</v>
      </c>
      <c r="E286" s="35" t="s">
        <v>1</v>
      </c>
      <c r="H286" s="36">
        <v>-2.654E-5</v>
      </c>
      <c r="I286" s="36">
        <v>-2.7040000000000002E-2</v>
      </c>
    </row>
    <row r="287" spans="1:9" x14ac:dyDescent="0.2">
      <c r="A287" s="35" t="s">
        <v>86</v>
      </c>
      <c r="B287" s="35">
        <v>14</v>
      </c>
      <c r="D287" s="35">
        <v>5</v>
      </c>
      <c r="E287" s="35" t="s">
        <v>2</v>
      </c>
      <c r="H287" s="36">
        <v>-2.288E-8</v>
      </c>
      <c r="I287" s="36">
        <v>-2.3309999999999999E-5</v>
      </c>
    </row>
    <row r="288" spans="1:9" x14ac:dyDescent="0.2">
      <c r="A288" s="35" t="s">
        <v>86</v>
      </c>
      <c r="B288" s="35">
        <v>14</v>
      </c>
      <c r="D288" s="35">
        <v>4</v>
      </c>
      <c r="E288" s="35" t="s">
        <v>0</v>
      </c>
      <c r="H288" s="36">
        <v>1.3407000000000001E-7</v>
      </c>
      <c r="I288" s="36">
        <v>1.3660000000000001E-4</v>
      </c>
    </row>
    <row r="289" spans="1:9" x14ac:dyDescent="0.2">
      <c r="A289" s="35" t="s">
        <v>86</v>
      </c>
      <c r="B289" s="35">
        <v>14</v>
      </c>
      <c r="D289" s="35">
        <v>4</v>
      </c>
      <c r="E289" s="35" t="s">
        <v>1</v>
      </c>
      <c r="H289" s="36">
        <v>2.2279000000000001E-5</v>
      </c>
      <c r="I289" s="36">
        <v>2.2699E-2</v>
      </c>
    </row>
    <row r="290" spans="1:9" x14ac:dyDescent="0.2">
      <c r="A290" s="35" t="s">
        <v>86</v>
      </c>
      <c r="B290" s="35">
        <v>14</v>
      </c>
      <c r="D290" s="35">
        <v>4</v>
      </c>
      <c r="E290" s="35" t="s">
        <v>2</v>
      </c>
      <c r="H290" s="36">
        <v>2.1524000000000001E-8</v>
      </c>
      <c r="I290" s="36">
        <v>2.1929999999999998E-5</v>
      </c>
    </row>
    <row r="291" spans="1:9" x14ac:dyDescent="0.2">
      <c r="A291" s="35" t="s">
        <v>86</v>
      </c>
      <c r="B291" s="35">
        <v>14</v>
      </c>
      <c r="D291" s="35">
        <v>3</v>
      </c>
      <c r="E291" s="35" t="s">
        <v>0</v>
      </c>
      <c r="H291" s="36">
        <v>2.9087000000000001E-9</v>
      </c>
      <c r="I291" s="36">
        <v>2.9635000000000001E-6</v>
      </c>
    </row>
    <row r="292" spans="1:9" x14ac:dyDescent="0.2">
      <c r="A292" s="35" t="s">
        <v>86</v>
      </c>
      <c r="B292" s="35">
        <v>14</v>
      </c>
      <c r="D292" s="35">
        <v>3</v>
      </c>
      <c r="E292" s="35" t="s">
        <v>1</v>
      </c>
      <c r="H292" s="36">
        <v>2.5637000000000001E-6</v>
      </c>
      <c r="I292" s="36">
        <v>2.6120000000000002E-3</v>
      </c>
    </row>
    <row r="293" spans="1:9" x14ac:dyDescent="0.2">
      <c r="A293" s="35" t="s">
        <v>86</v>
      </c>
      <c r="B293" s="35">
        <v>14</v>
      </c>
      <c r="D293" s="35">
        <v>3</v>
      </c>
      <c r="E293" s="35" t="s">
        <v>2</v>
      </c>
      <c r="H293" s="36">
        <v>-6.3159999999999997E-10</v>
      </c>
      <c r="I293" s="36">
        <v>-6.4349999999999996E-7</v>
      </c>
    </row>
    <row r="294" spans="1:9" x14ac:dyDescent="0.2">
      <c r="A294" s="35" t="s">
        <v>86</v>
      </c>
      <c r="B294" s="35">
        <v>14</v>
      </c>
      <c r="D294" s="35">
        <v>2</v>
      </c>
      <c r="E294" s="35" t="s">
        <v>0</v>
      </c>
      <c r="H294" s="36">
        <v>-1.4259999999999999E-7</v>
      </c>
      <c r="I294" s="36">
        <v>-1.4530000000000001E-4</v>
      </c>
    </row>
    <row r="295" spans="1:9" x14ac:dyDescent="0.2">
      <c r="A295" s="35" t="s">
        <v>86</v>
      </c>
      <c r="B295" s="35">
        <v>14</v>
      </c>
      <c r="D295" s="35">
        <v>2</v>
      </c>
      <c r="E295" s="35" t="s">
        <v>1</v>
      </c>
      <c r="H295" s="36">
        <v>-2.584E-5</v>
      </c>
      <c r="I295" s="36">
        <v>-2.6329999999999999E-2</v>
      </c>
    </row>
    <row r="296" spans="1:9" x14ac:dyDescent="0.2">
      <c r="A296" s="35" t="s">
        <v>86</v>
      </c>
      <c r="B296" s="35">
        <v>14</v>
      </c>
      <c r="D296" s="35">
        <v>2</v>
      </c>
      <c r="E296" s="35" t="s">
        <v>2</v>
      </c>
      <c r="H296" s="36">
        <v>-2.145E-8</v>
      </c>
      <c r="I296" s="36">
        <v>-2.1860000000000001E-5</v>
      </c>
    </row>
    <row r="297" spans="1:9" x14ac:dyDescent="0.2">
      <c r="A297" s="35" t="s">
        <v>86</v>
      </c>
      <c r="B297" s="35">
        <v>14</v>
      </c>
      <c r="D297" s="35">
        <v>1</v>
      </c>
      <c r="E297" s="35" t="s">
        <v>0</v>
      </c>
      <c r="H297" s="36">
        <v>1.6386000000000001E-7</v>
      </c>
      <c r="I297" s="36">
        <v>1.6694999999999999E-4</v>
      </c>
    </row>
    <row r="298" spans="1:9" x14ac:dyDescent="0.2">
      <c r="A298" s="35" t="s">
        <v>86</v>
      </c>
      <c r="B298" s="35">
        <v>14</v>
      </c>
      <c r="D298" s="35">
        <v>1</v>
      </c>
      <c r="E298" s="35" t="s">
        <v>1</v>
      </c>
      <c r="H298" s="36">
        <v>2.6342999999999998E-5</v>
      </c>
      <c r="I298" s="36">
        <v>2.6839999999999999E-2</v>
      </c>
    </row>
    <row r="299" spans="1:9" x14ac:dyDescent="0.2">
      <c r="A299" s="35" t="s">
        <v>86</v>
      </c>
      <c r="B299" s="35">
        <v>14</v>
      </c>
      <c r="D299" s="35">
        <v>1</v>
      </c>
      <c r="E299" s="35" t="s">
        <v>2</v>
      </c>
      <c r="H299" s="36">
        <v>2.6031E-8</v>
      </c>
      <c r="I299" s="36">
        <v>2.6522000000000001E-5</v>
      </c>
    </row>
    <row r="300" spans="1:9" x14ac:dyDescent="0.2">
      <c r="A300" s="35" t="s">
        <v>86</v>
      </c>
      <c r="B300" s="35">
        <v>15</v>
      </c>
      <c r="E300" s="35" t="s">
        <v>89</v>
      </c>
      <c r="H300" s="35">
        <v>6.5199999999999994E-2</v>
      </c>
      <c r="I300" s="35">
        <v>6.5199999999999994E-2</v>
      </c>
    </row>
    <row r="301" spans="1:9" x14ac:dyDescent="0.2">
      <c r="A301" s="35" t="s">
        <v>86</v>
      </c>
      <c r="B301" s="35">
        <v>15</v>
      </c>
      <c r="E301" s="35" t="s">
        <v>90</v>
      </c>
      <c r="H301" s="35">
        <v>1E-3</v>
      </c>
      <c r="I301" s="35">
        <v>0</v>
      </c>
    </row>
    <row r="302" spans="1:9" x14ac:dyDescent="0.2">
      <c r="A302" s="35" t="s">
        <v>86</v>
      </c>
      <c r="B302" s="35">
        <v>15</v>
      </c>
      <c r="C302" s="35">
        <v>6.5000000000000002E-2</v>
      </c>
      <c r="D302" s="35">
        <v>6</v>
      </c>
      <c r="E302" s="35" t="s">
        <v>0</v>
      </c>
      <c r="H302" s="36">
        <v>3.0208999999999998E-4</v>
      </c>
      <c r="I302" s="36">
        <v>-4.2469999999999998E-5</v>
      </c>
    </row>
    <row r="303" spans="1:9" x14ac:dyDescent="0.2">
      <c r="A303" s="35" t="s">
        <v>86</v>
      </c>
      <c r="B303" s="35">
        <v>15</v>
      </c>
      <c r="D303" s="35">
        <v>6</v>
      </c>
      <c r="E303" s="35" t="s">
        <v>1</v>
      </c>
      <c r="H303" s="36">
        <v>-6.4849999999999999E-4</v>
      </c>
      <c r="I303" s="36">
        <v>9.1176999999999998E-5</v>
      </c>
    </row>
    <row r="304" spans="1:9" x14ac:dyDescent="0.2">
      <c r="A304" s="35" t="s">
        <v>86</v>
      </c>
      <c r="B304" s="35">
        <v>15</v>
      </c>
      <c r="D304" s="35">
        <v>6</v>
      </c>
      <c r="E304" s="35" t="s">
        <v>2</v>
      </c>
      <c r="H304" s="36">
        <v>5.3776000000000001E-5</v>
      </c>
      <c r="I304" s="36">
        <v>-7.5599999999999996E-6</v>
      </c>
    </row>
    <row r="305" spans="1:9" x14ac:dyDescent="0.2">
      <c r="A305" s="35" t="s">
        <v>86</v>
      </c>
      <c r="B305" s="35">
        <v>15</v>
      </c>
      <c r="D305" s="35">
        <v>5</v>
      </c>
      <c r="E305" s="35" t="s">
        <v>0</v>
      </c>
      <c r="H305" s="36">
        <v>-6.5260000000000003E-4</v>
      </c>
      <c r="I305" s="36">
        <v>9.1745999999999999E-5</v>
      </c>
    </row>
    <row r="306" spans="1:9" x14ac:dyDescent="0.2">
      <c r="A306" s="35" t="s">
        <v>86</v>
      </c>
      <c r="B306" s="35">
        <v>15</v>
      </c>
      <c r="D306" s="35">
        <v>5</v>
      </c>
      <c r="E306" s="35" t="s">
        <v>1</v>
      </c>
      <c r="H306" s="36">
        <v>1.4308999999999999E-3</v>
      </c>
      <c r="I306" s="36">
        <v>-2.0120000000000001E-4</v>
      </c>
    </row>
    <row r="307" spans="1:9" x14ac:dyDescent="0.2">
      <c r="A307" s="35" t="s">
        <v>86</v>
      </c>
      <c r="B307" s="35">
        <v>15</v>
      </c>
      <c r="D307" s="35">
        <v>5</v>
      </c>
      <c r="E307" s="35" t="s">
        <v>2</v>
      </c>
      <c r="H307" s="36">
        <v>-1.187E-4</v>
      </c>
      <c r="I307" s="36">
        <v>1.6688E-5</v>
      </c>
    </row>
    <row r="308" spans="1:9" x14ac:dyDescent="0.2">
      <c r="A308" s="35" t="s">
        <v>86</v>
      </c>
      <c r="B308" s="35">
        <v>15</v>
      </c>
      <c r="D308" s="35">
        <v>4</v>
      </c>
      <c r="E308" s="35" t="s">
        <v>0</v>
      </c>
      <c r="H308" s="36">
        <v>5.3039999999999999E-4</v>
      </c>
      <c r="I308" s="36">
        <v>-7.4569999999999999E-5</v>
      </c>
    </row>
    <row r="309" spans="1:9" x14ac:dyDescent="0.2">
      <c r="A309" s="35" t="s">
        <v>86</v>
      </c>
      <c r="B309" s="35">
        <v>15</v>
      </c>
      <c r="D309" s="35">
        <v>4</v>
      </c>
      <c r="E309" s="35" t="s">
        <v>1</v>
      </c>
      <c r="H309" s="36">
        <v>-1.1770000000000001E-3</v>
      </c>
      <c r="I309" s="36">
        <v>1.6547999999999999E-4</v>
      </c>
    </row>
    <row r="310" spans="1:9" x14ac:dyDescent="0.2">
      <c r="A310" s="35" t="s">
        <v>86</v>
      </c>
      <c r="B310" s="35">
        <v>15</v>
      </c>
      <c r="D310" s="35">
        <v>4</v>
      </c>
      <c r="E310" s="35" t="s">
        <v>2</v>
      </c>
      <c r="H310" s="36">
        <v>9.7684999999999997E-5</v>
      </c>
      <c r="I310" s="36">
        <v>-1.3730000000000001E-5</v>
      </c>
    </row>
    <row r="311" spans="1:9" x14ac:dyDescent="0.2">
      <c r="A311" s="35" t="s">
        <v>86</v>
      </c>
      <c r="B311" s="35">
        <v>15</v>
      </c>
      <c r="D311" s="35">
        <v>3</v>
      </c>
      <c r="E311" s="35" t="s">
        <v>0</v>
      </c>
      <c r="H311" s="36">
        <v>8.8870999999999997E-5</v>
      </c>
      <c r="I311" s="36">
        <v>-1.2490000000000001E-5</v>
      </c>
    </row>
    <row r="312" spans="1:9" x14ac:dyDescent="0.2">
      <c r="A312" s="35" t="s">
        <v>86</v>
      </c>
      <c r="B312" s="35">
        <v>15</v>
      </c>
      <c r="D312" s="35">
        <v>3</v>
      </c>
      <c r="E312" s="35" t="s">
        <v>1</v>
      </c>
      <c r="H312" s="36">
        <v>-1.695E-4</v>
      </c>
      <c r="I312" s="36">
        <v>2.3830999999999999E-5</v>
      </c>
    </row>
    <row r="313" spans="1:9" x14ac:dyDescent="0.2">
      <c r="A313" s="35" t="s">
        <v>86</v>
      </c>
      <c r="B313" s="35">
        <v>15</v>
      </c>
      <c r="D313" s="35">
        <v>3</v>
      </c>
      <c r="E313" s="35" t="s">
        <v>2</v>
      </c>
      <c r="H313" s="36">
        <v>1.3971000000000001E-5</v>
      </c>
      <c r="I313" s="36">
        <v>-1.9640000000000002E-6</v>
      </c>
    </row>
    <row r="314" spans="1:9" x14ac:dyDescent="0.2">
      <c r="A314" s="35" t="s">
        <v>86</v>
      </c>
      <c r="B314" s="35">
        <v>15</v>
      </c>
      <c r="D314" s="35">
        <v>2</v>
      </c>
      <c r="E314" s="35" t="s">
        <v>0</v>
      </c>
      <c r="H314" s="36">
        <v>-6.5459999999999997E-4</v>
      </c>
      <c r="I314" s="36">
        <v>9.2027000000000005E-5</v>
      </c>
    </row>
    <row r="315" spans="1:9" x14ac:dyDescent="0.2">
      <c r="A315" s="35" t="s">
        <v>86</v>
      </c>
      <c r="B315" s="35">
        <v>15</v>
      </c>
      <c r="D315" s="35">
        <v>2</v>
      </c>
      <c r="E315" s="35" t="s">
        <v>1</v>
      </c>
      <c r="H315" s="36">
        <v>1.4082000000000001E-3</v>
      </c>
      <c r="I315" s="36">
        <v>-1.9799999999999999E-4</v>
      </c>
    </row>
    <row r="316" spans="1:9" x14ac:dyDescent="0.2">
      <c r="A316" s="35" t="s">
        <v>86</v>
      </c>
      <c r="B316" s="35">
        <v>15</v>
      </c>
      <c r="D316" s="35">
        <v>2</v>
      </c>
      <c r="E316" s="35" t="s">
        <v>2</v>
      </c>
      <c r="H316" s="36">
        <v>-1.167E-4</v>
      </c>
      <c r="I316" s="36">
        <v>1.641E-5</v>
      </c>
    </row>
    <row r="317" spans="1:9" x14ac:dyDescent="0.2">
      <c r="A317" s="35" t="s">
        <v>86</v>
      </c>
      <c r="B317" s="35">
        <v>15</v>
      </c>
      <c r="D317" s="35">
        <v>1</v>
      </c>
      <c r="E317" s="35" t="s">
        <v>0</v>
      </c>
      <c r="H317" s="36">
        <v>6.4064999999999999E-4</v>
      </c>
      <c r="I317" s="36">
        <v>-9.0069999999999997E-5</v>
      </c>
    </row>
    <row r="318" spans="1:9" x14ac:dyDescent="0.2">
      <c r="A318" s="35" t="s">
        <v>86</v>
      </c>
      <c r="B318" s="35">
        <v>15</v>
      </c>
      <c r="D318" s="35">
        <v>1</v>
      </c>
      <c r="E318" s="35" t="s">
        <v>1</v>
      </c>
      <c r="H318" s="36">
        <v>-1.3910000000000001E-3</v>
      </c>
      <c r="I318" s="36">
        <v>1.9560000000000001E-4</v>
      </c>
    </row>
    <row r="319" spans="1:9" x14ac:dyDescent="0.2">
      <c r="A319" s="35" t="s">
        <v>86</v>
      </c>
      <c r="B319" s="35">
        <v>15</v>
      </c>
      <c r="D319" s="35">
        <v>1</v>
      </c>
      <c r="E319" s="35" t="s">
        <v>2</v>
      </c>
      <c r="H319" s="36">
        <v>1.1539E-4</v>
      </c>
      <c r="I319" s="36">
        <v>-1.6220000000000001E-5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1"/>
  <sheetViews>
    <sheetView tabSelected="1" zoomScale="90" zoomScaleNormal="90" workbookViewId="0">
      <selection activeCell="B12" sqref="B12"/>
    </sheetView>
  </sheetViews>
  <sheetFormatPr defaultColWidth="9.140625" defaultRowHeight="12.75" x14ac:dyDescent="0.2"/>
  <cols>
    <col min="1" max="16384" width="9.140625" style="1"/>
  </cols>
  <sheetData>
    <row r="1" spans="1:20" x14ac:dyDescent="0.2">
      <c r="A1" s="6" t="s">
        <v>21</v>
      </c>
      <c r="B1" s="23">
        <f>SPI!D2</f>
        <v>6</v>
      </c>
      <c r="C1" s="8" t="str">
        <f>IF(B1&gt;10,"ERRORE: Il foglio di calcolo è dimensionato per max 10 piani","")</f>
        <v/>
      </c>
      <c r="Q1" s="6" t="s">
        <v>3</v>
      </c>
      <c r="R1" s="6" t="s">
        <v>5</v>
      </c>
      <c r="S1" s="6" t="s">
        <v>19</v>
      </c>
      <c r="T1" s="6" t="s">
        <v>20</v>
      </c>
    </row>
    <row r="2" spans="1:20" x14ac:dyDescent="0.2">
      <c r="Q2" s="6">
        <v>1</v>
      </c>
      <c r="R2" s="24">
        <f>IF(Q2="","",HLOOKUP(Q2,'Elab-Modi'!$C$5:$AF$36,32))</f>
        <v>0.83299999999999996</v>
      </c>
      <c r="S2" s="34">
        <f>IF($Q2="","",HLOOKUP($Q2,'Elab-Modi'!$C$5:$AF$38,33,FALSE)/100)</f>
        <v>0</v>
      </c>
      <c r="T2" s="34">
        <f>IF($Q2="","",HLOOKUP($Q2,'Elab-Modi'!$C$5:$AF$38,34,FALSE)/100)</f>
        <v>0.82597999999999994</v>
      </c>
    </row>
    <row r="3" spans="1:20" x14ac:dyDescent="0.2">
      <c r="A3" s="10" t="s">
        <v>22</v>
      </c>
      <c r="Q3" s="6">
        <v>2</v>
      </c>
      <c r="R3" s="24">
        <f>IF(Q3="","",HLOOKUP(Q3,'Elab-Modi'!$C$5:$AF$36,32))</f>
        <v>0.75600000000000001</v>
      </c>
      <c r="S3" s="34">
        <f>IF($Q3="","",HLOOKUP($Q3,'Elab-Modi'!$C$5:$AF$38,33,FALSE)/100)</f>
        <v>0.81789000000000001</v>
      </c>
      <c r="T3" s="34">
        <f>IF($Q3="","",HLOOKUP($Q3,'Elab-Modi'!$C$5:$AF$38,34,FALSE)/100)</f>
        <v>1.0000000000000001E-5</v>
      </c>
    </row>
    <row r="4" spans="1:20" x14ac:dyDescent="0.2">
      <c r="A4" s="6" t="s">
        <v>23</v>
      </c>
      <c r="B4" s="30">
        <v>4</v>
      </c>
      <c r="C4" s="8" t="str">
        <f>IF(B4&gt;12,"ERRORE: previsti max 12 punti",IF(B4&lt;3,"ERRORE: almeno 3 punti",""))</f>
        <v/>
      </c>
      <c r="Q4" s="6">
        <v>3</v>
      </c>
      <c r="R4" s="24">
        <f>IF(Q4="","",HLOOKUP(Q4,'Elab-Modi'!$C$5:$AF$36,32))</f>
        <v>0.72299999999999998</v>
      </c>
      <c r="S4" s="34">
        <f>IF($Q4="","",HLOOKUP($Q4,'Elab-Modi'!$C$5:$AF$38,33,FALSE)/100)</f>
        <v>3.2039999999999999E-2</v>
      </c>
      <c r="T4" s="34">
        <f>IF($Q4="","",HLOOKUP($Q4,'Elab-Modi'!$C$5:$AF$38,34,FALSE)/100)</f>
        <v>1.4000000000000001E-4</v>
      </c>
    </row>
    <row r="5" spans="1:20" x14ac:dyDescent="0.2">
      <c r="Q5" s="6">
        <f>IF(ROW(Q5)-1&gt;3*$B$1,"",Q4+1)</f>
        <v>4</v>
      </c>
      <c r="R5" s="24">
        <f>IF(Q5="","",HLOOKUP(Q5,'Elab-Modi'!$C$5:$AF$36,32))</f>
        <v>0.28000000000000003</v>
      </c>
      <c r="S5" s="34">
        <f>IF($Q5="","",HLOOKUP($Q5,'Elab-Modi'!$C$5:$AF$38,33,FALSE)/100)</f>
        <v>0</v>
      </c>
      <c r="T5" s="34">
        <f>IF($Q5="","",HLOOKUP($Q5,'Elab-Modi'!$C$5:$AF$38,34,FALSE)/100)</f>
        <v>0.11566000000000001</v>
      </c>
    </row>
    <row r="6" spans="1:20" x14ac:dyDescent="0.2">
      <c r="A6" s="7" t="s">
        <v>24</v>
      </c>
      <c r="Q6" s="6">
        <f t="shared" ref="Q6:Q31" si="0">IF(ROW(Q6)-1&gt;3*$B$1,"",Q5+1)</f>
        <v>5</v>
      </c>
      <c r="R6" s="24">
        <f>IF(Q6="","",HLOOKUP(Q6,'Elab-Modi'!$C$5:$AF$36,32))</f>
        <v>0.25800000000000001</v>
      </c>
      <c r="S6" s="34">
        <f>IF($Q6="","",HLOOKUP($Q6,'Elab-Modi'!$C$5:$AF$38,33,FALSE)/100)</f>
        <v>0.10017</v>
      </c>
      <c r="T6" s="34">
        <f>IF($Q6="","",HLOOKUP($Q6,'Elab-Modi'!$C$5:$AF$38,34,FALSE)/100)</f>
        <v>0</v>
      </c>
    </row>
    <row r="7" spans="1:20" x14ac:dyDescent="0.2">
      <c r="B7" s="1">
        <v>1</v>
      </c>
      <c r="C7" s="1">
        <v>2</v>
      </c>
      <c r="D7" s="1">
        <v>3</v>
      </c>
      <c r="E7" s="1">
        <f>IF(COLUMN(E7)-2&lt;$B$4,COLUMN(E7)-1,"")</f>
        <v>4</v>
      </c>
      <c r="F7" s="1" t="str">
        <f t="shared" ref="F7:M7" si="1">IF(COLUMN(F7)-2&lt;$B$4,COLUMN(F7)-1,"")</f>
        <v/>
      </c>
      <c r="G7" s="1" t="str">
        <f t="shared" si="1"/>
        <v/>
      </c>
      <c r="H7" s="1" t="str">
        <f t="shared" si="1"/>
        <v/>
      </c>
      <c r="I7" s="1" t="str">
        <f t="shared" si="1"/>
        <v/>
      </c>
      <c r="J7" s="1" t="str">
        <f t="shared" si="1"/>
        <v/>
      </c>
      <c r="K7" s="1" t="str">
        <f t="shared" si="1"/>
        <v/>
      </c>
      <c r="L7" s="1" t="str">
        <f t="shared" si="1"/>
        <v/>
      </c>
      <c r="M7" s="1" t="str">
        <f t="shared" si="1"/>
        <v/>
      </c>
      <c r="N7" s="6" t="str">
        <f>""</f>
        <v/>
      </c>
      <c r="Q7" s="6">
        <f t="shared" si="0"/>
        <v>6</v>
      </c>
      <c r="R7" s="24">
        <f>IF(Q7="","",HLOOKUP(Q7,'Elab-Modi'!$C$5:$AF$36,32))</f>
        <v>0.24399999999999999</v>
      </c>
      <c r="S7" s="34">
        <f>IF($Q7="","",HLOOKUP($Q7,'Elab-Modi'!$C$5:$AF$38,33,FALSE)/100)</f>
        <v>2.7300000000000002E-3</v>
      </c>
      <c r="T7" s="34">
        <f>IF($Q7="","",HLOOKUP($Q7,'Elab-Modi'!$C$5:$AF$38,34,FALSE)/100)</f>
        <v>2.0000000000000002E-5</v>
      </c>
    </row>
    <row r="8" spans="1:20" x14ac:dyDescent="0.2">
      <c r="A8" s="1" t="s">
        <v>7</v>
      </c>
      <c r="B8" s="31">
        <v>0</v>
      </c>
      <c r="C8" s="31">
        <v>24</v>
      </c>
      <c r="D8" s="31">
        <v>24</v>
      </c>
      <c r="E8" s="31">
        <v>0</v>
      </c>
      <c r="F8" s="31">
        <v>0</v>
      </c>
      <c r="G8" s="31">
        <v>0</v>
      </c>
      <c r="H8" s="31">
        <v>0</v>
      </c>
      <c r="I8" s="31">
        <v>0</v>
      </c>
      <c r="J8" s="31"/>
      <c r="K8" s="31"/>
      <c r="L8" s="31"/>
      <c r="M8" s="31"/>
      <c r="Q8" s="6">
        <f t="shared" si="0"/>
        <v>7</v>
      </c>
      <c r="R8" s="24">
        <f>IF(Q8="","",HLOOKUP(Q8,'Elab-Modi'!$C$5:$AF$36,32))</f>
        <v>0.14899999999999999</v>
      </c>
      <c r="S8" s="34">
        <f>IF($Q8="","",HLOOKUP($Q8,'Elab-Modi'!$C$5:$AF$38,33,FALSE)/100)</f>
        <v>0</v>
      </c>
      <c r="T8" s="34">
        <f>IF($Q8="","",HLOOKUP($Q8,'Elab-Modi'!$C$5:$AF$38,34,FALSE)/100)</f>
        <v>3.5659999999999997E-2</v>
      </c>
    </row>
    <row r="9" spans="1:20" x14ac:dyDescent="0.2">
      <c r="A9" s="1" t="s">
        <v>8</v>
      </c>
      <c r="B9" s="31">
        <v>0</v>
      </c>
      <c r="C9" s="31">
        <v>0</v>
      </c>
      <c r="D9" s="31">
        <v>10.5</v>
      </c>
      <c r="E9" s="31">
        <v>10.5</v>
      </c>
      <c r="F9" s="31">
        <v>0</v>
      </c>
      <c r="G9" s="31">
        <v>0</v>
      </c>
      <c r="H9" s="31">
        <v>0</v>
      </c>
      <c r="I9" s="31">
        <v>0</v>
      </c>
      <c r="J9" s="31"/>
      <c r="K9" s="31"/>
      <c r="L9" s="31"/>
      <c r="M9" s="31"/>
      <c r="Q9" s="6">
        <f t="shared" si="0"/>
        <v>8</v>
      </c>
      <c r="R9" s="24">
        <f>IF(Q9="","",HLOOKUP(Q9,'Elab-Modi'!$C$5:$AF$36,32))</f>
        <v>0.14399999999999999</v>
      </c>
      <c r="S9" s="34">
        <f>IF($Q9="","",HLOOKUP($Q9,'Elab-Modi'!$C$5:$AF$38,33,FALSE)/100)</f>
        <v>2.9820000000000003E-2</v>
      </c>
      <c r="T9" s="34">
        <f>IF($Q9="","",HLOOKUP($Q9,'Elab-Modi'!$C$5:$AF$38,34,FALSE)/100)</f>
        <v>0</v>
      </c>
    </row>
    <row r="10" spans="1:20" x14ac:dyDescent="0.2">
      <c r="Q10" s="6">
        <f t="shared" si="0"/>
        <v>9</v>
      </c>
      <c r="R10" s="24">
        <f>IF(Q10="","",HLOOKUP(Q10,'Elab-Modi'!$C$5:$AF$36,32))</f>
        <v>0.13300000000000001</v>
      </c>
      <c r="S10" s="34">
        <f>IF($Q10="","",HLOOKUP($Q10,'Elab-Modi'!$C$5:$AF$38,33,FALSE)/100)</f>
        <v>3.1E-4</v>
      </c>
      <c r="T10" s="34">
        <f>IF($Q10="","",HLOOKUP($Q10,'Elab-Modi'!$C$5:$AF$38,34,FALSE)/100)</f>
        <v>1.0000000000000001E-5</v>
      </c>
    </row>
    <row r="11" spans="1:20" x14ac:dyDescent="0.2">
      <c r="A11" s="10" t="s">
        <v>43</v>
      </c>
      <c r="Q11" s="6">
        <f t="shared" si="0"/>
        <v>10</v>
      </c>
      <c r="R11" s="24">
        <f>IF(Q11="","",HLOOKUP(Q11,'Elab-Modi'!$C$5:$AF$36,32))</f>
        <v>9.9000000000000005E-2</v>
      </c>
      <c r="S11" s="34">
        <f>IF($Q11="","",HLOOKUP($Q11,'Elab-Modi'!$C$5:$AF$38,33,FALSE)/100)</f>
        <v>1.1559999999999999E-2</v>
      </c>
      <c r="T11" s="34">
        <f>IF($Q11="","",HLOOKUP($Q11,'Elab-Modi'!$C$5:$AF$38,34,FALSE)/100)</f>
        <v>6.0000000000000002E-5</v>
      </c>
    </row>
    <row r="12" spans="1:20" x14ac:dyDescent="0.2">
      <c r="A12" s="6" t="s">
        <v>3</v>
      </c>
      <c r="B12" s="30">
        <v>1</v>
      </c>
      <c r="C12" s="8" t="str">
        <f>IF(OR(B12&gt;3*B1,B12&lt;1),"ERRORE: modo non ammissibile","")</f>
        <v/>
      </c>
      <c r="Q12" s="6">
        <f t="shared" si="0"/>
        <v>11</v>
      </c>
      <c r="R12" s="24">
        <f>IF(Q12="","",HLOOKUP(Q12,'Elab-Modi'!$C$5:$AF$36,32))</f>
        <v>9.9000000000000005E-2</v>
      </c>
      <c r="S12" s="34">
        <f>IF($Q12="","",HLOOKUP($Q12,'Elab-Modi'!$C$5:$AF$38,33,FALSE)/100)</f>
        <v>5.0000000000000002E-5</v>
      </c>
      <c r="T12" s="34">
        <f>IF($Q12="","",HLOOKUP($Q12,'Elab-Modi'!$C$5:$AF$38,34,FALSE)/100)</f>
        <v>1.5180000000000001E-2</v>
      </c>
    </row>
    <row r="13" spans="1:20" x14ac:dyDescent="0.2">
      <c r="A13" s="6" t="s">
        <v>9</v>
      </c>
      <c r="B13" s="30">
        <v>1</v>
      </c>
      <c r="Q13" s="6">
        <f t="shared" si="0"/>
        <v>12</v>
      </c>
      <c r="R13" s="24">
        <f>IF(Q13="","",HLOOKUP(Q13,'Elab-Modi'!$C$5:$AF$36,32))</f>
        <v>8.8999999999999996E-2</v>
      </c>
      <c r="S13" s="34">
        <f>IF($Q13="","",HLOOKUP($Q13,'Elab-Modi'!$C$5:$AF$38,33,FALSE)/100)</f>
        <v>5.0000000000000002E-5</v>
      </c>
      <c r="T13" s="34">
        <f>IF($Q13="","",HLOOKUP($Q13,'Elab-Modi'!$C$5:$AF$38,34,FALSE)/100)</f>
        <v>0</v>
      </c>
    </row>
    <row r="14" spans="1:20" x14ac:dyDescent="0.2">
      <c r="Q14" s="6">
        <f t="shared" si="0"/>
        <v>13</v>
      </c>
      <c r="R14" s="24">
        <f>IF(Q14="","",HLOOKUP(Q14,'Elab-Modi'!$C$5:$AF$36,32))</f>
        <v>7.3999999999999996E-2</v>
      </c>
      <c r="S14" s="34">
        <f>IF($Q14="","",HLOOKUP($Q14,'Elab-Modi'!$C$5:$AF$38,33,FALSE)/100)</f>
        <v>4.45E-3</v>
      </c>
      <c r="T14" s="34">
        <f>IF($Q14="","",HLOOKUP($Q14,'Elab-Modi'!$C$5:$AF$38,34,FALSE)/100)</f>
        <v>0</v>
      </c>
    </row>
    <row r="15" spans="1:20" x14ac:dyDescent="0.2">
      <c r="Q15" s="6">
        <f t="shared" si="0"/>
        <v>14</v>
      </c>
      <c r="R15" s="24">
        <f>IF(Q15="","",HLOOKUP(Q15,'Elab-Modi'!$C$5:$AF$36,32))</f>
        <v>7.0999999999999994E-2</v>
      </c>
      <c r="S15" s="34">
        <f>IF($Q15="","",HLOOKUP($Q15,'Elab-Modi'!$C$5:$AF$38,33,FALSE)/100)</f>
        <v>0</v>
      </c>
      <c r="T15" s="34">
        <f>IF($Q15="","",HLOOKUP($Q15,'Elab-Modi'!$C$5:$AF$38,34,FALSE)/100)</f>
        <v>5.9800000000000001E-3</v>
      </c>
    </row>
    <row r="16" spans="1:20" x14ac:dyDescent="0.2">
      <c r="A16" s="6" t="s">
        <v>5</v>
      </c>
      <c r="B16" s="25">
        <f>VLOOKUP(B12,Q2:T31,2)</f>
        <v>0.83299999999999996</v>
      </c>
      <c r="C16" s="7" t="s">
        <v>62</v>
      </c>
      <c r="Q16" s="6">
        <f t="shared" si="0"/>
        <v>15</v>
      </c>
      <c r="R16" s="24">
        <f>IF(Q16="","",HLOOKUP(Q16,'Elab-Modi'!$C$5:$AF$36,32))</f>
        <v>6.5000000000000002E-2</v>
      </c>
      <c r="S16" s="34">
        <f>IF($Q16="","",HLOOKUP($Q16,'Elab-Modi'!$C$5:$AF$38,33,FALSE)/100)</f>
        <v>1.0000000000000001E-5</v>
      </c>
      <c r="T16" s="34">
        <f>IF($Q16="","",HLOOKUP($Q16,'Elab-Modi'!$C$5:$AF$38,34,FALSE)/100)</f>
        <v>0</v>
      </c>
    </row>
    <row r="17" spans="1:20" x14ac:dyDescent="0.2">
      <c r="A17" s="6"/>
      <c r="B17" s="26"/>
      <c r="C17" s="6"/>
      <c r="Q17" s="6">
        <f t="shared" si="0"/>
        <v>16</v>
      </c>
      <c r="R17" s="24">
        <f>IF(Q17="","",HLOOKUP(Q17,'Elab-Modi'!$C$5:$AF$36,32))</f>
        <v>0</v>
      </c>
      <c r="S17" s="34">
        <f>IF($Q17="","",HLOOKUP($Q17,'Elab-Modi'!$C$5:$AF$38,33,FALSE)/100)</f>
        <v>0</v>
      </c>
      <c r="T17" s="34">
        <f>IF($Q17="","",HLOOKUP($Q17,'Elab-Modi'!$C$5:$AF$38,34,FALSE)/100)</f>
        <v>0</v>
      </c>
    </row>
    <row r="18" spans="1:20" x14ac:dyDescent="0.2">
      <c r="A18" s="6" t="s">
        <v>19</v>
      </c>
      <c r="B18" s="27">
        <f>VLOOKUP(B12,Q2:T31,3)</f>
        <v>0</v>
      </c>
      <c r="C18" s="23"/>
      <c r="Q18" s="6">
        <f t="shared" si="0"/>
        <v>17</v>
      </c>
      <c r="R18" s="24">
        <f>IF(Q18="","",HLOOKUP(Q18,'Elab-Modi'!$C$5:$AF$36,32))</f>
        <v>0</v>
      </c>
      <c r="S18" s="34">
        <f>IF($Q18="","",HLOOKUP($Q18,'Elab-Modi'!$C$5:$AF$38,33,FALSE)/100)</f>
        <v>0</v>
      </c>
      <c r="T18" s="34">
        <f>IF($Q18="","",HLOOKUP($Q18,'Elab-Modi'!$C$5:$AF$38,34,FALSE)/100)</f>
        <v>0</v>
      </c>
    </row>
    <row r="19" spans="1:20" x14ac:dyDescent="0.2">
      <c r="A19" s="6" t="s">
        <v>20</v>
      </c>
      <c r="B19" s="27">
        <f>VLOOKUP(B12,Q2:T31,4)</f>
        <v>0.82597999999999994</v>
      </c>
      <c r="C19" s="23"/>
      <c r="Q19" s="6">
        <f t="shared" si="0"/>
        <v>18</v>
      </c>
      <c r="R19" s="24">
        <f>IF(Q19="","",HLOOKUP(Q19,'Elab-Modi'!$C$5:$AF$36,32))</f>
        <v>0</v>
      </c>
      <c r="S19" s="34">
        <f>IF($Q19="","",HLOOKUP($Q19,'Elab-Modi'!$C$5:$AF$38,33,FALSE)/100)</f>
        <v>0</v>
      </c>
      <c r="T19" s="34">
        <f>IF($Q19="","",HLOOKUP($Q19,'Elab-Modi'!$C$5:$AF$38,34,FALSE)/100)</f>
        <v>0</v>
      </c>
    </row>
    <row r="20" spans="1:20" x14ac:dyDescent="0.2">
      <c r="Q20" s="6" t="str">
        <f t="shared" si="0"/>
        <v/>
      </c>
      <c r="R20" s="24" t="str">
        <f>IF(Q20="","",HLOOKUP(Q20,'Elab-Modi'!$C$5:$AF$36,32))</f>
        <v/>
      </c>
      <c r="S20" s="34" t="str">
        <f>IF($Q20="","",HLOOKUP($Q20,'Elab-Modi'!$C$5:$AF$38,33,FALSE)/100)</f>
        <v/>
      </c>
      <c r="T20" s="34" t="str">
        <f>IF($Q20="","",HLOOKUP($Q20,'Elab-Modi'!$C$5:$AF$38,34,FALSE)/100)</f>
        <v/>
      </c>
    </row>
    <row r="21" spans="1:20" x14ac:dyDescent="0.2">
      <c r="Q21" s="6" t="str">
        <f t="shared" si="0"/>
        <v/>
      </c>
      <c r="R21" s="24" t="str">
        <f>IF(Q21="","",HLOOKUP(Q21,'Elab-Modi'!$C$5:$AF$36,32))</f>
        <v/>
      </c>
      <c r="S21" s="34" t="str">
        <f>IF($Q21="","",HLOOKUP($Q21,'Elab-Modi'!$C$5:$AF$38,33,FALSE)/100)</f>
        <v/>
      </c>
      <c r="T21" s="34" t="str">
        <f>IF($Q21="","",HLOOKUP($Q21,'Elab-Modi'!$C$5:$AF$38,34,FALSE)/100)</f>
        <v/>
      </c>
    </row>
    <row r="22" spans="1:20" x14ac:dyDescent="0.2">
      <c r="Q22" s="6" t="str">
        <f t="shared" si="0"/>
        <v/>
      </c>
      <c r="R22" s="24" t="str">
        <f>IF(Q22="","",HLOOKUP(Q22,'Elab-Modi'!$C$5:$AF$36,32))</f>
        <v/>
      </c>
      <c r="S22" s="34" t="str">
        <f>IF($Q22="","",HLOOKUP($Q22,'Elab-Modi'!$C$5:$AF$38,33,FALSE)/100)</f>
        <v/>
      </c>
      <c r="T22" s="34" t="str">
        <f>IF($Q22="","",HLOOKUP($Q22,'Elab-Modi'!$C$5:$AF$38,34,FALSE)/100)</f>
        <v/>
      </c>
    </row>
    <row r="23" spans="1:20" x14ac:dyDescent="0.2">
      <c r="Q23" s="6" t="str">
        <f>IF(ROW(Q23)-1&gt;3*$B$1,"",Q22+1)</f>
        <v/>
      </c>
      <c r="R23" s="24" t="str">
        <f>IF(Q23="","",HLOOKUP(Q23,'Elab-Modi'!$C$5:$AF$36,32))</f>
        <v/>
      </c>
      <c r="S23" s="34" t="str">
        <f>IF($Q23="","",HLOOKUP($Q23,'Elab-Modi'!$C$5:$AF$38,33,FALSE)/100)</f>
        <v/>
      </c>
      <c r="T23" s="34" t="str">
        <f>IF($Q23="","",HLOOKUP($Q23,'Elab-Modi'!$C$5:$AF$38,34,FALSE)/100)</f>
        <v/>
      </c>
    </row>
    <row r="24" spans="1:20" x14ac:dyDescent="0.2">
      <c r="Q24" s="6" t="str">
        <f t="shared" si="0"/>
        <v/>
      </c>
      <c r="R24" s="24" t="str">
        <f>IF(Q24="","",HLOOKUP(Q24,'Elab-Modi'!$C$5:$AF$36,32))</f>
        <v/>
      </c>
      <c r="S24" s="34" t="str">
        <f>IF($Q24="","",HLOOKUP($Q24,'Elab-Modi'!$C$5:$AF$38,33,FALSE)/100)</f>
        <v/>
      </c>
      <c r="T24" s="34" t="str">
        <f>IF($Q24="","",HLOOKUP($Q24,'Elab-Modi'!$C$5:$AF$38,34,FALSE)/100)</f>
        <v/>
      </c>
    </row>
    <row r="25" spans="1:20" x14ac:dyDescent="0.2">
      <c r="Q25" s="6" t="str">
        <f t="shared" si="0"/>
        <v/>
      </c>
      <c r="R25" s="24" t="str">
        <f>IF(Q25="","",HLOOKUP(Q25,'Elab-Modi'!$C$5:$AF$36,32))</f>
        <v/>
      </c>
      <c r="S25" s="34" t="str">
        <f>IF($Q25="","",HLOOKUP($Q25,'Elab-Modi'!$C$5:$AF$38,33,FALSE)/100)</f>
        <v/>
      </c>
      <c r="T25" s="34" t="str">
        <f>IF($Q25="","",HLOOKUP($Q25,'Elab-Modi'!$C$5:$AF$38,34,FALSE)/100)</f>
        <v/>
      </c>
    </row>
    <row r="26" spans="1:20" x14ac:dyDescent="0.2">
      <c r="Q26" s="6" t="str">
        <f t="shared" si="0"/>
        <v/>
      </c>
      <c r="R26" s="24" t="str">
        <f>IF(Q26="","",HLOOKUP(Q26,'Elab-Modi'!$C$5:$AF$36,32))</f>
        <v/>
      </c>
      <c r="S26" s="34" t="str">
        <f>IF($Q26="","",HLOOKUP($Q26,'Elab-Modi'!$C$5:$AF$38,33,FALSE)/100)</f>
        <v/>
      </c>
      <c r="T26" s="34" t="str">
        <f>IF($Q26="","",HLOOKUP($Q26,'Elab-Modi'!$C$5:$AF$38,34,FALSE)/100)</f>
        <v/>
      </c>
    </row>
    <row r="27" spans="1:20" x14ac:dyDescent="0.2">
      <c r="Q27" s="6" t="str">
        <f t="shared" si="0"/>
        <v/>
      </c>
      <c r="R27" s="24" t="str">
        <f>IF(Q27="","",HLOOKUP(Q27,'Elab-Modi'!$C$5:$AF$36,32))</f>
        <v/>
      </c>
      <c r="S27" s="34" t="str">
        <f>IF($Q27="","",HLOOKUP($Q27,'Elab-Modi'!$C$5:$AF$38,33,FALSE)/100)</f>
        <v/>
      </c>
      <c r="T27" s="34" t="str">
        <f>IF($Q27="","",HLOOKUP($Q27,'Elab-Modi'!$C$5:$AF$38,34,FALSE)/100)</f>
        <v/>
      </c>
    </row>
    <row r="28" spans="1:20" x14ac:dyDescent="0.2">
      <c r="Q28" s="6" t="str">
        <f t="shared" si="0"/>
        <v/>
      </c>
      <c r="R28" s="24" t="str">
        <f>IF(Q28="","",HLOOKUP(Q28,'Elab-Modi'!$C$5:$AF$36,32))</f>
        <v/>
      </c>
      <c r="S28" s="34" t="str">
        <f>IF($Q28="","",HLOOKUP($Q28,'Elab-Modi'!$C$5:$AF$38,33,FALSE)/100)</f>
        <v/>
      </c>
      <c r="T28" s="34" t="str">
        <f>IF($Q28="","",HLOOKUP($Q28,'Elab-Modi'!$C$5:$AF$38,34,FALSE)/100)</f>
        <v/>
      </c>
    </row>
    <row r="29" spans="1:20" x14ac:dyDescent="0.2">
      <c r="Q29" s="6" t="str">
        <f t="shared" si="0"/>
        <v/>
      </c>
      <c r="R29" s="24" t="str">
        <f>IF(Q29="","",HLOOKUP(Q29,'Elab-Modi'!$C$5:$AF$36,32))</f>
        <v/>
      </c>
      <c r="S29" s="34" t="str">
        <f>IF($Q29="","",HLOOKUP($Q29,'Elab-Modi'!$C$5:$AF$38,33,FALSE)/100)</f>
        <v/>
      </c>
      <c r="T29" s="34" t="str">
        <f>IF($Q29="","",HLOOKUP($Q29,'Elab-Modi'!$C$5:$AF$38,34,FALSE)/100)</f>
        <v/>
      </c>
    </row>
    <row r="30" spans="1:20" x14ac:dyDescent="0.2">
      <c r="Q30" s="6" t="str">
        <f t="shared" si="0"/>
        <v/>
      </c>
      <c r="R30" s="24" t="str">
        <f>IF(Q30="","",HLOOKUP(Q30,'Elab-Modi'!$C$5:$AF$36,32))</f>
        <v/>
      </c>
      <c r="S30" s="34" t="str">
        <f>IF($Q30="","",HLOOKUP($Q30,'Elab-Modi'!$C$5:$AF$38,33,FALSE)/100)</f>
        <v/>
      </c>
      <c r="T30" s="34" t="str">
        <f>IF($Q30="","",HLOOKUP($Q30,'Elab-Modi'!$C$5:$AF$38,34,FALSE)/100)</f>
        <v/>
      </c>
    </row>
    <row r="31" spans="1:20" x14ac:dyDescent="0.2">
      <c r="Q31" s="6" t="str">
        <f t="shared" si="0"/>
        <v/>
      </c>
      <c r="R31" s="24" t="str">
        <f>IF(Q31="","",HLOOKUP(Q31,'Elab-Modi'!$C$5:$AF$36,32))</f>
        <v/>
      </c>
      <c r="S31" s="34" t="str">
        <f>IF($Q31="","",HLOOKUP($Q31,'Elab-Modi'!$C$5:$AF$38,33,FALSE)/100)</f>
        <v/>
      </c>
      <c r="T31" s="34" t="str">
        <f>IF($Q31="","",HLOOKUP($Q31,'Elab-Modi'!$C$5:$AF$38,34,FALSE)/100)</f>
        <v/>
      </c>
    </row>
  </sheetData>
  <sheetProtection sheet="1" objects="1" scenarios="1" selectLockedCells="1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73"/>
  <sheetViews>
    <sheetView workbookViewId="0">
      <selection activeCell="B1" sqref="B1"/>
    </sheetView>
  </sheetViews>
  <sheetFormatPr defaultColWidth="9.140625" defaultRowHeight="12.75" x14ac:dyDescent="0.2"/>
  <cols>
    <col min="1" max="2" width="9.140625" style="1"/>
    <col min="3" max="3" width="9.28515625" style="1" bestFit="1" customWidth="1"/>
    <col min="4" max="5" width="9.5703125" style="1" bestFit="1" customWidth="1"/>
    <col min="6" max="32" width="9.28515625" style="1" bestFit="1" customWidth="1"/>
    <col min="33" max="16384" width="9.140625" style="1"/>
  </cols>
  <sheetData>
    <row r="1" spans="1:32" x14ac:dyDescent="0.2">
      <c r="A1" s="1" t="s">
        <v>21</v>
      </c>
      <c r="B1" s="1">
        <f>SPI!D2</f>
        <v>6</v>
      </c>
    </row>
    <row r="3" spans="1:32" x14ac:dyDescent="0.2">
      <c r="A3" s="10" t="s">
        <v>42</v>
      </c>
    </row>
    <row r="4" spans="1:32" x14ac:dyDescent="0.2">
      <c r="C4" s="1" t="s">
        <v>3</v>
      </c>
      <c r="D4" s="1" t="s">
        <v>3</v>
      </c>
      <c r="E4" s="1" t="s">
        <v>3</v>
      </c>
      <c r="F4" s="1" t="str">
        <f>IF(F5&gt;3*$B$1,"","Modo")</f>
        <v>Modo</v>
      </c>
      <c r="G4" s="1" t="str">
        <f t="shared" ref="G4:AF4" si="0">IF(G5&gt;3*$B$1,"","Modo")</f>
        <v>Modo</v>
      </c>
      <c r="H4" s="1" t="str">
        <f t="shared" si="0"/>
        <v>Modo</v>
      </c>
      <c r="I4" s="1" t="str">
        <f t="shared" si="0"/>
        <v>Modo</v>
      </c>
      <c r="J4" s="1" t="str">
        <f t="shared" si="0"/>
        <v>Modo</v>
      </c>
      <c r="K4" s="1" t="str">
        <f t="shared" si="0"/>
        <v>Modo</v>
      </c>
      <c r="L4" s="1" t="str">
        <f t="shared" si="0"/>
        <v>Modo</v>
      </c>
      <c r="M4" s="1" t="str">
        <f t="shared" si="0"/>
        <v>Modo</v>
      </c>
      <c r="N4" s="1" t="str">
        <f t="shared" si="0"/>
        <v>Modo</v>
      </c>
      <c r="O4" s="1" t="str">
        <f t="shared" si="0"/>
        <v>Modo</v>
      </c>
      <c r="P4" s="1" t="str">
        <f t="shared" si="0"/>
        <v>Modo</v>
      </c>
      <c r="Q4" s="1" t="str">
        <f t="shared" si="0"/>
        <v>Modo</v>
      </c>
      <c r="R4" s="1" t="str">
        <f t="shared" si="0"/>
        <v>Modo</v>
      </c>
      <c r="S4" s="1" t="str">
        <f t="shared" si="0"/>
        <v>Modo</v>
      </c>
      <c r="T4" s="1" t="str">
        <f t="shared" si="0"/>
        <v>Modo</v>
      </c>
      <c r="U4" s="1" t="str">
        <f t="shared" si="0"/>
        <v/>
      </c>
      <c r="V4" s="1" t="str">
        <f t="shared" si="0"/>
        <v/>
      </c>
      <c r="W4" s="1" t="str">
        <f t="shared" si="0"/>
        <v/>
      </c>
      <c r="X4" s="1" t="str">
        <f t="shared" si="0"/>
        <v/>
      </c>
      <c r="Y4" s="1" t="str">
        <f t="shared" si="0"/>
        <v/>
      </c>
      <c r="Z4" s="1" t="str">
        <f t="shared" si="0"/>
        <v/>
      </c>
      <c r="AA4" s="1" t="str">
        <f t="shared" si="0"/>
        <v/>
      </c>
      <c r="AB4" s="1" t="str">
        <f t="shared" si="0"/>
        <v/>
      </c>
      <c r="AC4" s="1" t="str">
        <f t="shared" si="0"/>
        <v/>
      </c>
      <c r="AD4" s="1" t="str">
        <f t="shared" si="0"/>
        <v/>
      </c>
      <c r="AE4" s="1" t="str">
        <f t="shared" si="0"/>
        <v/>
      </c>
      <c r="AF4" s="1" t="str">
        <f t="shared" si="0"/>
        <v/>
      </c>
    </row>
    <row r="5" spans="1:32" x14ac:dyDescent="0.2">
      <c r="A5" s="1" t="str">
        <f>B43</f>
        <v>Piano</v>
      </c>
      <c r="C5" s="1">
        <v>1</v>
      </c>
      <c r="D5" s="1">
        <v>2</v>
      </c>
      <c r="E5" s="1">
        <f t="shared" ref="E5:AF5" si="1">D5+1</f>
        <v>3</v>
      </c>
      <c r="F5" s="1">
        <f t="shared" si="1"/>
        <v>4</v>
      </c>
      <c r="G5" s="1">
        <f t="shared" si="1"/>
        <v>5</v>
      </c>
      <c r="H5" s="1">
        <f t="shared" si="1"/>
        <v>6</v>
      </c>
      <c r="I5" s="1">
        <f t="shared" si="1"/>
        <v>7</v>
      </c>
      <c r="J5" s="1">
        <f t="shared" si="1"/>
        <v>8</v>
      </c>
      <c r="K5" s="1">
        <f t="shared" si="1"/>
        <v>9</v>
      </c>
      <c r="L5" s="1">
        <f t="shared" si="1"/>
        <v>10</v>
      </c>
      <c r="M5" s="1">
        <f t="shared" si="1"/>
        <v>11</v>
      </c>
      <c r="N5" s="1">
        <f t="shared" si="1"/>
        <v>12</v>
      </c>
      <c r="O5" s="1">
        <f t="shared" si="1"/>
        <v>13</v>
      </c>
      <c r="P5" s="1">
        <f t="shared" si="1"/>
        <v>14</v>
      </c>
      <c r="Q5" s="1">
        <f t="shared" si="1"/>
        <v>15</v>
      </c>
      <c r="R5" s="1">
        <f t="shared" si="1"/>
        <v>16</v>
      </c>
      <c r="S5" s="1">
        <f t="shared" si="1"/>
        <v>17</v>
      </c>
      <c r="T5" s="1">
        <f t="shared" si="1"/>
        <v>18</v>
      </c>
      <c r="U5" s="1">
        <f t="shared" si="1"/>
        <v>19</v>
      </c>
      <c r="V5" s="1">
        <f t="shared" si="1"/>
        <v>20</v>
      </c>
      <c r="W5" s="1">
        <f t="shared" si="1"/>
        <v>21</v>
      </c>
      <c r="X5" s="1">
        <f t="shared" si="1"/>
        <v>22</v>
      </c>
      <c r="Y5" s="1">
        <f t="shared" si="1"/>
        <v>23</v>
      </c>
      <c r="Z5" s="1">
        <f t="shared" si="1"/>
        <v>24</v>
      </c>
      <c r="AA5" s="1">
        <f t="shared" si="1"/>
        <v>25</v>
      </c>
      <c r="AB5" s="1">
        <f t="shared" si="1"/>
        <v>26</v>
      </c>
      <c r="AC5" s="1">
        <f t="shared" si="1"/>
        <v>27</v>
      </c>
      <c r="AD5" s="1">
        <f t="shared" si="1"/>
        <v>28</v>
      </c>
      <c r="AE5" s="1">
        <f t="shared" si="1"/>
        <v>29</v>
      </c>
      <c r="AF5" s="1">
        <f t="shared" si="1"/>
        <v>30</v>
      </c>
    </row>
    <row r="6" spans="1:32" x14ac:dyDescent="0.2">
      <c r="A6" s="4">
        <f>B44</f>
        <v>6</v>
      </c>
      <c r="B6" s="4" t="s">
        <v>0</v>
      </c>
      <c r="C6" s="32">
        <f>IF(ABS(D$44)&gt;ABS(E$44),D44,E44)</f>
        <v>0.12906999999999999</v>
      </c>
      <c r="D6" s="32">
        <f>IF(ABS(F$44)&gt;ABS(G$44),F44,G44)</f>
        <v>13.162000000000001</v>
      </c>
      <c r="E6" s="32">
        <f>IF(ABS(H$44)&gt;ABS(I$44),H44,I44)</f>
        <v>2.4554999999999998</v>
      </c>
      <c r="F6" s="32">
        <f>IF(ABS(J$44)&gt;ABS(K$44),J44,K44)</f>
        <v>-8.3300000000000006E-3</v>
      </c>
      <c r="G6" s="32">
        <f>IF(ABS(L$44)&gt;ABS(M$44),L44,M44)</f>
        <v>-0.81979999999999997</v>
      </c>
      <c r="H6" s="32">
        <f>IF(ABS(N$44)&gt;ABS(O$44),N44,O44)</f>
        <v>-0.1101</v>
      </c>
      <c r="I6" s="32">
        <f>IF(ABS(P$44)&gt;ABS(Q$44),P44,Q44)</f>
        <v>1.0032000000000001E-3</v>
      </c>
      <c r="J6" s="32">
        <f>IF(ABS(R$44)&gt;ABS(S$44),R44,S44)</f>
        <v>0.14815999999999999</v>
      </c>
      <c r="K6" s="32">
        <f>IF(ABS(T$44)&gt;ABS(U$44),T44,U44)</f>
        <v>1.0874999999999999E-2</v>
      </c>
      <c r="L6" s="32">
        <f>IF(ABS(V$44)&gt;ABS(W$44),V44,W44)</f>
        <v>-4.734E-2</v>
      </c>
      <c r="M6" s="32">
        <f>IF(ABS(X$44)&gt;ABS(Y$44),X44,Y44)</f>
        <v>-3.8310000000000002E-3</v>
      </c>
      <c r="N6" s="32">
        <f>IF(ABS(Z$44)&gt;ABS(AA$44),Z44,AA44)</f>
        <v>-1.9550000000000001E-3</v>
      </c>
      <c r="O6" s="32">
        <f>IF(ABS(AB$44)&gt;ABS(AC$44),AB44,AC44)</f>
        <v>1.2054E-2</v>
      </c>
      <c r="P6" s="32">
        <f>IF(ABS(AD$44)&gt;ABS(AE$44),AD44,AE44)</f>
        <v>6.5204999999999997E-5</v>
      </c>
      <c r="Q6" s="32">
        <f>IF(ABS(AF$44)&gt;ABS(AG$44),AF44,AG44)</f>
        <v>3.0208999999999998E-4</v>
      </c>
      <c r="R6" s="32">
        <f>IF(ABS(AH$44)&gt;ABS(AI$44),AH44,AI44)</f>
        <v>0</v>
      </c>
      <c r="S6" s="32">
        <f>IF(ABS(AJ$44)&gt;ABS(AK$44),AJ44,AK44)</f>
        <v>0</v>
      </c>
      <c r="T6" s="32">
        <f>IF(ABS(AL$44)&gt;ABS(AM$44),AL44,AM44)</f>
        <v>0</v>
      </c>
      <c r="U6" s="32">
        <f>IF(ABS(AN$44)&gt;ABS(AO$44),AN44,AO44)</f>
        <v>0</v>
      </c>
      <c r="V6" s="32">
        <f>IF(ABS(AP$44)&gt;ABS(AQ$44),AP44,AQ44)</f>
        <v>0</v>
      </c>
      <c r="W6" s="32">
        <f>IF(ABS(AR$44)&gt;ABS(AS$44),AR44,AS44)</f>
        <v>0</v>
      </c>
      <c r="X6" s="32">
        <f>IF(ABS(AT$44)&gt;ABS(AU$44),AT44,AU44)</f>
        <v>0</v>
      </c>
      <c r="Y6" s="32">
        <f>IF(ABS(AV$44)&gt;ABS(AW$44),AV44,AW44)</f>
        <v>0</v>
      </c>
      <c r="Z6" s="32">
        <f>IF(ABS(AX$44)&gt;ABS(AY$44),AX44,AY44)</f>
        <v>0</v>
      </c>
      <c r="AA6" s="32">
        <f>IF(ABS(AZ$44)&gt;ABS(BA$44),AZ44,BA44)</f>
        <v>0</v>
      </c>
      <c r="AB6" s="32">
        <f>IF(ABS(BB$44)&gt;ABS(BC$44),BB44,BC44)</f>
        <v>0</v>
      </c>
      <c r="AC6" s="32">
        <f>IF(ABS(BD$44)&gt;ABS(BE$44),BD44,BE44)</f>
        <v>0</v>
      </c>
      <c r="AD6" s="32">
        <f>IF(ABS(BF$44)&gt;ABS(BG$44),BF44,BG44)</f>
        <v>0</v>
      </c>
      <c r="AE6" s="32">
        <f>IF(ABS(BH$44)&gt;ABS(BI$44),BH44,BI44)</f>
        <v>0</v>
      </c>
      <c r="AF6" s="32">
        <f>IF(ABS(BJ$44)&gt;ABS(BK$44),BJ44,BK44)</f>
        <v>0</v>
      </c>
    </row>
    <row r="7" spans="1:32" x14ac:dyDescent="0.2">
      <c r="A7" s="4"/>
      <c r="B7" s="4" t="s">
        <v>1</v>
      </c>
      <c r="C7" s="32">
        <f>IF(ABS(D$44)&gt;ABS(E$44),D45,E45)</f>
        <v>17.245999999999999</v>
      </c>
      <c r="D7" s="32">
        <f>IF(ABS(F$44)&gt;ABS(G$44),F45,G45)</f>
        <v>4.6059999999999999</v>
      </c>
      <c r="E7" s="32">
        <f>IF(ABS(H$44)&gt;ABS(I$44),H45,I45)</f>
        <v>-4.4109999999999996</v>
      </c>
      <c r="F7" s="32">
        <f>IF(ABS(J$44)&gt;ABS(K$44),J45,K45)</f>
        <v>-1.1599999999999999</v>
      </c>
      <c r="G7" s="32">
        <f>IF(ABS(L$44)&gt;ABS(M$44),L45,M45)</f>
        <v>-0.22170000000000001</v>
      </c>
      <c r="H7" s="32">
        <f>IF(ABS(N$44)&gt;ABS(O$44),N45,O45)</f>
        <v>0.20479</v>
      </c>
      <c r="I7" s="32">
        <f>IF(ABS(P$44)&gt;ABS(Q$44),P45,Q45)</f>
        <v>0.17460000000000001</v>
      </c>
      <c r="J7" s="32">
        <f>IF(ABS(R$44)&gt;ABS(S$44),R45,S45)</f>
        <v>2.2147E-2</v>
      </c>
      <c r="K7" s="32">
        <f>IF(ABS(T$44)&gt;ABS(U$44),T45,U45)</f>
        <v>-2.1829999999999999E-2</v>
      </c>
      <c r="L7" s="32">
        <f>IF(ABS(V$44)&gt;ABS(W$44),V45,W45)</f>
        <v>-7.7919999999999997E-4</v>
      </c>
      <c r="M7" s="32">
        <f>IF(ABS(X$44)&gt;ABS(Y$44),X45,Y45)</f>
        <v>-5.2970000000000003E-2</v>
      </c>
      <c r="N7" s="32">
        <f>IF(ABS(Z$44)&gt;ABS(AA$44),Z45,AA45)</f>
        <v>4.0731999999999999E-3</v>
      </c>
      <c r="O7" s="32">
        <f>IF(ABS(AB$44)&gt;ABS(AC$44),AB45,AC45)</f>
        <v>4.6474999999999999E-4</v>
      </c>
      <c r="P7" s="32">
        <f>IF(ABS(AD$44)&gt;ABS(AE$44),AD45,AE45)</f>
        <v>1.2401000000000001E-2</v>
      </c>
      <c r="Q7" s="32">
        <f>IF(ABS(AF$44)&gt;ABS(AG$44),AF45,AG45)</f>
        <v>-6.4849999999999999E-4</v>
      </c>
      <c r="R7" s="32">
        <f>IF(ABS(AH$44)&gt;ABS(AI$44),AH45,AI45)</f>
        <v>0</v>
      </c>
      <c r="S7" s="32">
        <f>IF(ABS(AJ$44)&gt;ABS(AK$44),AJ45,AK45)</f>
        <v>0</v>
      </c>
      <c r="T7" s="32">
        <f>IF(ABS(AL$44)&gt;ABS(AM$44),AL45,AM45)</f>
        <v>0</v>
      </c>
      <c r="U7" s="32">
        <f>IF(ABS(AN$44)&gt;ABS(AO$44),AN45,AO45)</f>
        <v>0</v>
      </c>
      <c r="V7" s="32">
        <f>IF(ABS(AP$44)&gt;ABS(AQ$44),AP45,AQ45)</f>
        <v>0</v>
      </c>
      <c r="W7" s="32">
        <f>IF(ABS(AR$44)&gt;ABS(AS$44),AR45,AS45)</f>
        <v>0</v>
      </c>
      <c r="X7" s="32">
        <f>IF(ABS(AT$44)&gt;ABS(AU$44),AT45,AU45)</f>
        <v>0</v>
      </c>
      <c r="Y7" s="32">
        <f>IF(ABS(AV$44)&gt;ABS(AW$44),AV45,AW45)</f>
        <v>0</v>
      </c>
      <c r="Z7" s="32">
        <f>IF(ABS(AX$44)&gt;ABS(AY$44),AX45,AY45)</f>
        <v>0</v>
      </c>
      <c r="AA7" s="32">
        <f>IF(ABS(AZ$44)&gt;ABS(BA$44),AZ45,BA45)</f>
        <v>0</v>
      </c>
      <c r="AB7" s="32">
        <f>IF(ABS(BB$44)&gt;ABS(BC$44),BB45,BC45)</f>
        <v>0</v>
      </c>
      <c r="AC7" s="32">
        <f>IF(ABS(BD$44)&gt;ABS(BE$44),BD45,BE45)</f>
        <v>0</v>
      </c>
      <c r="AD7" s="32">
        <f>IF(ABS(BF$44)&gt;ABS(BG$44),BF45,BG45)</f>
        <v>0</v>
      </c>
      <c r="AE7" s="32">
        <f>IF(ABS(BH$44)&gt;ABS(BI$44),BH45,BI45)</f>
        <v>0</v>
      </c>
      <c r="AF7" s="32">
        <f>IF(ABS(BJ$44)&gt;ABS(BK$44),BJ45,BK45)</f>
        <v>0</v>
      </c>
    </row>
    <row r="8" spans="1:32" x14ac:dyDescent="0.2">
      <c r="A8" s="13"/>
      <c r="B8" s="13" t="s">
        <v>2</v>
      </c>
      <c r="C8" s="33">
        <f>IF(ABS(D$44)&gt;ABS(E$44),D46,E46)</f>
        <v>2.9151E-2</v>
      </c>
      <c r="D8" s="33">
        <f>IF(ABS(F$44)&gt;ABS(G$44),F46,G46)</f>
        <v>-0.37869999999999998</v>
      </c>
      <c r="E8" s="33">
        <f>IF(ABS(H$44)&gt;ABS(I$44),H46,I46)</f>
        <v>0.36431000000000002</v>
      </c>
      <c r="F8" s="33">
        <f>IF(ABS(J$44)&gt;ABS(K$44),J46,K46)</f>
        <v>-1.9419999999999999E-3</v>
      </c>
      <c r="G8" s="33">
        <f>IF(ABS(L$44)&gt;ABS(M$44),L46,M46)</f>
        <v>1.8196E-2</v>
      </c>
      <c r="H8" s="33">
        <f>IF(ABS(N$44)&gt;ABS(O$44),N46,O46)</f>
        <v>-1.6920000000000001E-2</v>
      </c>
      <c r="I8" s="33">
        <f>IF(ABS(P$44)&gt;ABS(Q$44),P46,Q46)</f>
        <v>3.0405999999999999E-4</v>
      </c>
      <c r="J8" s="33">
        <f>IF(ABS(R$44)&gt;ABS(S$44),R46,S46)</f>
        <v>-1.786E-3</v>
      </c>
      <c r="K8" s="33">
        <f>IF(ABS(T$44)&gt;ABS(U$44),T46,U46)</f>
        <v>1.8033000000000001E-3</v>
      </c>
      <c r="L8" s="33">
        <f>IF(ABS(V$44)&gt;ABS(W$44),V46,W46)</f>
        <v>3.1280000000000001E-4</v>
      </c>
      <c r="M8" s="33">
        <f>IF(ABS(X$44)&gt;ABS(Y$44),X46,Y46)</f>
        <v>-4.3699999999999998E-5</v>
      </c>
      <c r="N8" s="33">
        <f>IF(ABS(Z$44)&gt;ABS(AA$44),Z46,AA46)</f>
        <v>-3.3700000000000001E-4</v>
      </c>
      <c r="O8" s="33">
        <f>IF(ABS(AB$44)&gt;ABS(AC$44),AB46,AC46)</f>
        <v>-3.9490000000000003E-5</v>
      </c>
      <c r="P8" s="33">
        <f>IF(ABS(AD$44)&gt;ABS(AE$44),AD46,AE46)</f>
        <v>9.6173000000000002E-6</v>
      </c>
      <c r="Q8" s="33">
        <f>IF(ABS(AF$44)&gt;ABS(AG$44),AF46,AG46)</f>
        <v>5.3776000000000001E-5</v>
      </c>
      <c r="R8" s="33">
        <f>IF(ABS(AH$44)&gt;ABS(AI$44),AH46,AI46)</f>
        <v>0</v>
      </c>
      <c r="S8" s="33">
        <f>IF(ABS(AJ$44)&gt;ABS(AK$44),AJ46,AK46)</f>
        <v>0</v>
      </c>
      <c r="T8" s="33">
        <f>IF(ABS(AL$44)&gt;ABS(AM$44),AL46,AM46)</f>
        <v>0</v>
      </c>
      <c r="U8" s="33">
        <f>IF(ABS(AN$44)&gt;ABS(AO$44),AN46,AO46)</f>
        <v>0</v>
      </c>
      <c r="V8" s="33">
        <f>IF(ABS(AP$44)&gt;ABS(AQ$44),AP46,AQ46)</f>
        <v>0</v>
      </c>
      <c r="W8" s="33">
        <f>IF(ABS(AR$44)&gt;ABS(AS$44),AR46,AS46)</f>
        <v>0</v>
      </c>
      <c r="X8" s="33">
        <f>IF(ABS(AT$44)&gt;ABS(AU$44),AT46,AU46)</f>
        <v>0</v>
      </c>
      <c r="Y8" s="33">
        <f>IF(ABS(AV$44)&gt;ABS(AW$44),AV46,AW46)</f>
        <v>0</v>
      </c>
      <c r="Z8" s="33">
        <f>IF(ABS(AX$44)&gt;ABS(AY$44),AX46,AY46)</f>
        <v>0</v>
      </c>
      <c r="AA8" s="33">
        <f>IF(ABS(AZ$44)&gt;ABS(BA$44),AZ46,BA46)</f>
        <v>0</v>
      </c>
      <c r="AB8" s="33">
        <f>IF(ABS(BB$44)&gt;ABS(BC$44),BB46,BC46)</f>
        <v>0</v>
      </c>
      <c r="AC8" s="33">
        <f>IF(ABS(BD$44)&gt;ABS(BE$44),BD46,BE46)</f>
        <v>0</v>
      </c>
      <c r="AD8" s="33">
        <f>IF(ABS(BF$44)&gt;ABS(BG$44),BF46,BG46)</f>
        <v>0</v>
      </c>
      <c r="AE8" s="33">
        <f>IF(ABS(BH$44)&gt;ABS(BI$44),BH46,BI46)</f>
        <v>0</v>
      </c>
      <c r="AF8" s="33">
        <f>IF(ABS(BJ$44)&gt;ABS(BK$44),BJ46,BK46)</f>
        <v>0</v>
      </c>
    </row>
    <row r="9" spans="1:32" x14ac:dyDescent="0.2">
      <c r="A9" s="4">
        <f>IF(B47="","",B47)</f>
        <v>5</v>
      </c>
      <c r="B9" s="4" t="str">
        <f>IF(A47="","","Vx")</f>
        <v>Vx</v>
      </c>
      <c r="C9" s="32">
        <f t="shared" ref="C9:C35" si="2">IF(A47="","",IF(ABS(D$44)&gt;ABS(E$44),D47,E47))</f>
        <v>0.11774</v>
      </c>
      <c r="D9" s="32">
        <f t="shared" ref="D9:D35" si="3">IF(D47="","",IF(ABS(F$44)&gt;ABS(G$44),F47,G47))</f>
        <v>12.138</v>
      </c>
      <c r="E9" s="32">
        <f t="shared" ref="E9:E35" si="4">IF(F47="","",IF(ABS(H$44)&gt;ABS(I$44),H47,I47))</f>
        <v>2.2393999999999998</v>
      </c>
      <c r="F9" s="32">
        <f t="shared" ref="F9:F35" si="5">IF(H47="","",IF(ABS(J$44)&gt;ABS(K$44),J47,K47))</f>
        <v>-3.1949999999999999E-3</v>
      </c>
      <c r="G9" s="32">
        <f t="shared" ref="G9:G35" si="6">IF(J47="","",IF(ABS(L$44)&gt;ABS(M$44),L47,M47))</f>
        <v>-0.37259999999999999</v>
      </c>
      <c r="H9" s="32">
        <f t="shared" ref="H9:H35" si="7">IF(L47="","",IF(ABS(N$44)&gt;ABS(O$44),N47,O47))</f>
        <v>-4.6030000000000001E-2</v>
      </c>
      <c r="I9" s="32">
        <f t="shared" ref="I9:I35" si="8">IF(N47="","",IF(ABS(P$44)&gt;ABS(Q$44),P47,Q47))</f>
        <v>-5.2110000000000004E-4</v>
      </c>
      <c r="J9" s="32">
        <f t="shared" ref="J9:J35" si="9">IF(P47="","",IF(ABS(R$44)&gt;ABS(S$44),R47,S47))</f>
        <v>-5.228E-2</v>
      </c>
      <c r="K9" s="32">
        <f t="shared" ref="K9:K35" si="10">IF(R47="","",IF(ABS(T$44)&gt;ABS(U$44),T47,U47))</f>
        <v>-4.4879999999999998E-3</v>
      </c>
      <c r="L9" s="32">
        <f t="shared" ref="L9:L35" si="11">IF(T47="","",IF(ABS(V$44)&gt;ABS(W$44),V47,W47))</f>
        <v>5.8069999999999997E-2</v>
      </c>
      <c r="M9" s="32">
        <f t="shared" ref="M9:M35" si="12">IF(V47="","",IF(ABS(X$44)&gt;ABS(Y$44),X47,Y47))</f>
        <v>4.7612000000000002E-3</v>
      </c>
      <c r="N9" s="32">
        <f t="shared" ref="N9:N35" si="13">IF(X47="","",IF(ABS(Z$44)&gt;ABS(AA$44),Z47,AA47))</f>
        <v>2.5544999999999999E-3</v>
      </c>
      <c r="O9" s="32">
        <f t="shared" ref="O9:O35" si="14">IF(Z47="","",IF(ABS(AB$44)&gt;ABS(AC$44),AB47,AC47))</f>
        <v>-2.4879999999999999E-2</v>
      </c>
      <c r="P9" s="32">
        <f t="shared" ref="P9:P35" si="15">IF(AB47="","",IF(ABS(AD$44)&gt;ABS(AE$44),AD47,AE47))</f>
        <v>-1.5090000000000001E-4</v>
      </c>
      <c r="Q9" s="32">
        <f t="shared" ref="Q9:Q35" si="16">IF(AD47="","",IF(ABS(AF$44)&gt;ABS(AG$44),AF47,AG47))</f>
        <v>-6.5260000000000003E-4</v>
      </c>
      <c r="R9" s="32">
        <f t="shared" ref="R9:R35" si="17">IF(AF47="","",IF(ABS(AH$44)&gt;ABS(AI$44),AH47,AI47))</f>
        <v>0</v>
      </c>
      <c r="S9" s="32">
        <f t="shared" ref="S9:S35" si="18">IF(AH47="","",IF(ABS(AJ$44)&gt;ABS(AK$44),AJ47,AK47))</f>
        <v>0</v>
      </c>
      <c r="T9" s="32">
        <f t="shared" ref="T9:T35" si="19">IF(AJ47="","",IF(ABS(AL$44)&gt;ABS(AM$44),AL47,AM47))</f>
        <v>0</v>
      </c>
      <c r="U9" s="32">
        <f t="shared" ref="U9:U35" si="20">IF(AL47="","",IF(ABS(AN$44)&gt;ABS(AO$44),AN47,AO47))</f>
        <v>0</v>
      </c>
      <c r="V9" s="32">
        <f t="shared" ref="V9:V35" si="21">IF(AN47="","",IF(ABS(AP$44)&gt;ABS(AQ$44),AP47,AQ47))</f>
        <v>0</v>
      </c>
      <c r="W9" s="32">
        <f t="shared" ref="W9:W35" si="22">IF(AP47="","",IF(ABS(AR$44)&gt;ABS(AS$44),AR47,AS47))</f>
        <v>0</v>
      </c>
      <c r="X9" s="32">
        <f t="shared" ref="X9:X35" si="23">IF(AR47="","",IF(ABS(AT$44)&gt;ABS(AU$44),AT47,AU47))</f>
        <v>0</v>
      </c>
      <c r="Y9" s="32">
        <f t="shared" ref="Y9:Y35" si="24">IF(AT47="","",IF(ABS(AV$44)&gt;ABS(AW$44),AV47,AW47))</f>
        <v>0</v>
      </c>
      <c r="Z9" s="32">
        <f t="shared" ref="Z9:Z35" si="25">IF(AV47="","",IF(ABS(AX$44)&gt;ABS(AY$44),AX47,AY47))</f>
        <v>0</v>
      </c>
      <c r="AA9" s="32">
        <f t="shared" ref="AA9:AA35" si="26">IF(AX47="","",IF(ABS(AZ$44)&gt;ABS(BA$44),AZ47,BA47))</f>
        <v>0</v>
      </c>
      <c r="AB9" s="32">
        <f t="shared" ref="AB9:AB35" si="27">IF(AZ47="","",IF(ABS(BB$44)&gt;ABS(BC$44),BB47,BC47))</f>
        <v>0</v>
      </c>
      <c r="AC9" s="32">
        <f t="shared" ref="AC9:AC35" si="28">IF(BB47="","",IF(ABS(BD$44)&gt;ABS(BE$44),BD47,BE47))</f>
        <v>0</v>
      </c>
      <c r="AD9" s="32">
        <f t="shared" ref="AD9:AD35" si="29">IF(BD47="","",IF(ABS(BF$44)&gt;ABS(BG$44),BF47,BG47))</f>
        <v>0</v>
      </c>
      <c r="AE9" s="32">
        <f t="shared" ref="AE9:AE35" si="30">IF(BF47="","",IF(ABS(BH$44)&gt;ABS(BI$44),BH47,BI47))</f>
        <v>0</v>
      </c>
      <c r="AF9" s="32">
        <f t="shared" ref="AF9:AF35" si="31">IF(BH47="","",IF(ABS(BJ$44)&gt;ABS(BK$44),BJ47,BK47))</f>
        <v>0</v>
      </c>
    </row>
    <row r="10" spans="1:32" x14ac:dyDescent="0.2">
      <c r="A10" s="4"/>
      <c r="B10" s="4" t="str">
        <f>IF(A48="","","Vy")</f>
        <v>Vy</v>
      </c>
      <c r="C10" s="32">
        <f t="shared" si="2"/>
        <v>15.596</v>
      </c>
      <c r="D10" s="32">
        <f t="shared" si="3"/>
        <v>4.1883999999999997</v>
      </c>
      <c r="E10" s="32">
        <f t="shared" si="4"/>
        <v>-4.01</v>
      </c>
      <c r="F10" s="32">
        <f t="shared" si="5"/>
        <v>-0.45340000000000003</v>
      </c>
      <c r="G10" s="32">
        <f t="shared" si="6"/>
        <v>-8.6059999999999998E-2</v>
      </c>
      <c r="H10" s="32">
        <f t="shared" si="7"/>
        <v>8.2942000000000002E-2</v>
      </c>
      <c r="I10" s="32">
        <f t="shared" si="8"/>
        <v>-7.8049999999999994E-2</v>
      </c>
      <c r="J10" s="32">
        <f t="shared" si="9"/>
        <v>-1.206E-2</v>
      </c>
      <c r="K10" s="32">
        <f t="shared" si="10"/>
        <v>9.5478999999999998E-3</v>
      </c>
      <c r="L10" s="32">
        <f t="shared" si="11"/>
        <v>2.5108999999999999E-3</v>
      </c>
      <c r="M10" s="32">
        <f t="shared" si="12"/>
        <v>7.0800000000000002E-2</v>
      </c>
      <c r="N10" s="32">
        <f t="shared" si="13"/>
        <v>-5.463E-3</v>
      </c>
      <c r="O10" s="32">
        <f t="shared" si="14"/>
        <v>-1.5820000000000001E-3</v>
      </c>
      <c r="P10" s="32">
        <f t="shared" si="15"/>
        <v>-2.7040000000000002E-2</v>
      </c>
      <c r="Q10" s="32">
        <f t="shared" si="16"/>
        <v>1.4308999999999999E-3</v>
      </c>
      <c r="R10" s="32">
        <f t="shared" si="17"/>
        <v>0</v>
      </c>
      <c r="S10" s="32">
        <f t="shared" si="18"/>
        <v>0</v>
      </c>
      <c r="T10" s="32">
        <f t="shared" si="19"/>
        <v>0</v>
      </c>
      <c r="U10" s="32">
        <f t="shared" si="20"/>
        <v>0</v>
      </c>
      <c r="V10" s="32">
        <f t="shared" si="21"/>
        <v>0</v>
      </c>
      <c r="W10" s="32">
        <f t="shared" si="22"/>
        <v>0</v>
      </c>
      <c r="X10" s="32">
        <f t="shared" si="23"/>
        <v>0</v>
      </c>
      <c r="Y10" s="32">
        <f t="shared" si="24"/>
        <v>0</v>
      </c>
      <c r="Z10" s="32">
        <f t="shared" si="25"/>
        <v>0</v>
      </c>
      <c r="AA10" s="32">
        <f t="shared" si="26"/>
        <v>0</v>
      </c>
      <c r="AB10" s="32">
        <f t="shared" si="27"/>
        <v>0</v>
      </c>
      <c r="AC10" s="32">
        <f t="shared" si="28"/>
        <v>0</v>
      </c>
      <c r="AD10" s="32">
        <f t="shared" si="29"/>
        <v>0</v>
      </c>
      <c r="AE10" s="32">
        <f t="shared" si="30"/>
        <v>0</v>
      </c>
      <c r="AF10" s="32">
        <f t="shared" si="31"/>
        <v>0</v>
      </c>
    </row>
    <row r="11" spans="1:32" x14ac:dyDescent="0.2">
      <c r="A11" s="13"/>
      <c r="B11" s="13" t="str">
        <f>IF(A49="","","Rot")</f>
        <v>Rot</v>
      </c>
      <c r="C11" s="33">
        <f t="shared" si="2"/>
        <v>2.6627000000000001E-2</v>
      </c>
      <c r="D11" s="33">
        <f t="shared" si="3"/>
        <v>-0.34439999999999998</v>
      </c>
      <c r="E11" s="33">
        <f t="shared" si="4"/>
        <v>0.33119999999999999</v>
      </c>
      <c r="F11" s="33">
        <f t="shared" si="5"/>
        <v>-7.5619999999999995E-4</v>
      </c>
      <c r="G11" s="33">
        <f t="shared" si="6"/>
        <v>7.0609000000000002E-3</v>
      </c>
      <c r="H11" s="33">
        <f t="shared" si="7"/>
        <v>-6.8529999999999997E-3</v>
      </c>
      <c r="I11" s="33">
        <f t="shared" si="8"/>
        <v>-1.4569999999999999E-4</v>
      </c>
      <c r="J11" s="33">
        <f t="shared" si="9"/>
        <v>9.7909999999999989E-4</v>
      </c>
      <c r="K11" s="33">
        <f t="shared" si="10"/>
        <v>-7.8930000000000005E-4</v>
      </c>
      <c r="L11" s="33">
        <f t="shared" si="11"/>
        <v>-5.4049999999999996E-4</v>
      </c>
      <c r="M11" s="33">
        <f t="shared" si="12"/>
        <v>5.5844000000000003E-5</v>
      </c>
      <c r="N11" s="33">
        <f t="shared" si="13"/>
        <v>4.5215000000000001E-4</v>
      </c>
      <c r="O11" s="33">
        <f t="shared" si="14"/>
        <v>1.3348E-4</v>
      </c>
      <c r="P11" s="33">
        <f t="shared" si="15"/>
        <v>-2.3309999999999999E-5</v>
      </c>
      <c r="Q11" s="33">
        <f t="shared" si="16"/>
        <v>-1.187E-4</v>
      </c>
      <c r="R11" s="33">
        <f t="shared" si="17"/>
        <v>0</v>
      </c>
      <c r="S11" s="33">
        <f t="shared" si="18"/>
        <v>0</v>
      </c>
      <c r="T11" s="33">
        <f t="shared" si="19"/>
        <v>0</v>
      </c>
      <c r="U11" s="33">
        <f t="shared" si="20"/>
        <v>0</v>
      </c>
      <c r="V11" s="33">
        <f t="shared" si="21"/>
        <v>0</v>
      </c>
      <c r="W11" s="33">
        <f t="shared" si="22"/>
        <v>0</v>
      </c>
      <c r="X11" s="33">
        <f t="shared" si="23"/>
        <v>0</v>
      </c>
      <c r="Y11" s="33">
        <f t="shared" si="24"/>
        <v>0</v>
      </c>
      <c r="Z11" s="33">
        <f t="shared" si="25"/>
        <v>0</v>
      </c>
      <c r="AA11" s="33">
        <f t="shared" si="26"/>
        <v>0</v>
      </c>
      <c r="AB11" s="33">
        <f t="shared" si="27"/>
        <v>0</v>
      </c>
      <c r="AC11" s="33">
        <f t="shared" si="28"/>
        <v>0</v>
      </c>
      <c r="AD11" s="33">
        <f t="shared" si="29"/>
        <v>0</v>
      </c>
      <c r="AE11" s="33">
        <f t="shared" si="30"/>
        <v>0</v>
      </c>
      <c r="AF11" s="33">
        <f t="shared" si="31"/>
        <v>0</v>
      </c>
    </row>
    <row r="12" spans="1:32" x14ac:dyDescent="0.2">
      <c r="A12" s="4">
        <f>IF(B50="","",B50)</f>
        <v>4</v>
      </c>
      <c r="B12" s="4" t="str">
        <f>IF(A50="","","Vx")</f>
        <v>Vx</v>
      </c>
      <c r="C12" s="32">
        <f t="shared" si="2"/>
        <v>9.9301E-2</v>
      </c>
      <c r="D12" s="32">
        <f t="shared" si="3"/>
        <v>10.372</v>
      </c>
      <c r="E12" s="32">
        <f t="shared" si="4"/>
        <v>1.8888</v>
      </c>
      <c r="F12" s="32">
        <f t="shared" si="5"/>
        <v>3.0067000000000002E-3</v>
      </c>
      <c r="G12" s="32">
        <f t="shared" si="6"/>
        <v>0.23604</v>
      </c>
      <c r="H12" s="32">
        <f t="shared" si="7"/>
        <v>3.6692000000000002E-2</v>
      </c>
      <c r="I12" s="32">
        <f t="shared" si="8"/>
        <v>-1.1299999999999999E-3</v>
      </c>
      <c r="J12" s="32">
        <f t="shared" si="9"/>
        <v>-0.16669999999999999</v>
      </c>
      <c r="K12" s="32">
        <f t="shared" si="10"/>
        <v>-1.243E-2</v>
      </c>
      <c r="L12" s="32">
        <f t="shared" si="11"/>
        <v>2.3838999999999999E-2</v>
      </c>
      <c r="M12" s="32">
        <f t="shared" si="12"/>
        <v>1.8665999999999999E-3</v>
      </c>
      <c r="N12" s="32">
        <f t="shared" si="13"/>
        <v>8.7898999999999996E-4</v>
      </c>
      <c r="O12" s="32">
        <f t="shared" si="14"/>
        <v>1.9321000000000001E-2</v>
      </c>
      <c r="P12" s="32">
        <f t="shared" si="15"/>
        <v>1.3660000000000001E-4</v>
      </c>
      <c r="Q12" s="32">
        <f t="shared" si="16"/>
        <v>5.3039999999999999E-4</v>
      </c>
      <c r="R12" s="32">
        <f t="shared" si="17"/>
        <v>0</v>
      </c>
      <c r="S12" s="32">
        <f t="shared" si="18"/>
        <v>0</v>
      </c>
      <c r="T12" s="32">
        <f t="shared" si="19"/>
        <v>0</v>
      </c>
      <c r="U12" s="32">
        <f t="shared" si="20"/>
        <v>0</v>
      </c>
      <c r="V12" s="32">
        <f t="shared" si="21"/>
        <v>0</v>
      </c>
      <c r="W12" s="32">
        <f t="shared" si="22"/>
        <v>0</v>
      </c>
      <c r="X12" s="32">
        <f t="shared" si="23"/>
        <v>0</v>
      </c>
      <c r="Y12" s="32">
        <f t="shared" si="24"/>
        <v>0</v>
      </c>
      <c r="Z12" s="32">
        <f t="shared" si="25"/>
        <v>0</v>
      </c>
      <c r="AA12" s="32">
        <f t="shared" si="26"/>
        <v>0</v>
      </c>
      <c r="AB12" s="32">
        <f t="shared" si="27"/>
        <v>0</v>
      </c>
      <c r="AC12" s="32">
        <f t="shared" si="28"/>
        <v>0</v>
      </c>
      <c r="AD12" s="32">
        <f t="shared" si="29"/>
        <v>0</v>
      </c>
      <c r="AE12" s="32">
        <f t="shared" si="30"/>
        <v>0</v>
      </c>
      <c r="AF12" s="32">
        <f t="shared" si="31"/>
        <v>0</v>
      </c>
    </row>
    <row r="13" spans="1:32" x14ac:dyDescent="0.2">
      <c r="A13" s="4"/>
      <c r="B13" s="4" t="str">
        <f>IF(A51="","","Vy")</f>
        <v>Vy</v>
      </c>
      <c r="C13" s="32">
        <f t="shared" si="2"/>
        <v>13.013999999999999</v>
      </c>
      <c r="D13" s="32">
        <f t="shared" si="3"/>
        <v>3.5188999999999999</v>
      </c>
      <c r="E13" s="32">
        <f t="shared" si="4"/>
        <v>-3.3679999999999999</v>
      </c>
      <c r="F13" s="32">
        <f t="shared" si="5"/>
        <v>0.42218</v>
      </c>
      <c r="G13" s="32">
        <f t="shared" si="6"/>
        <v>8.4005999999999997E-2</v>
      </c>
      <c r="H13" s="32">
        <f t="shared" si="7"/>
        <v>-7.1730000000000002E-2</v>
      </c>
      <c r="I13" s="32">
        <f t="shared" si="8"/>
        <v>-0.19769999999999999</v>
      </c>
      <c r="J13" s="32">
        <f t="shared" si="9"/>
        <v>-2.7709999999999999E-2</v>
      </c>
      <c r="K13" s="32">
        <f t="shared" si="10"/>
        <v>2.5180000000000001E-2</v>
      </c>
      <c r="L13" s="32">
        <f t="shared" si="11"/>
        <v>2.5421999999999999E-4</v>
      </c>
      <c r="M13" s="32">
        <f t="shared" si="12"/>
        <v>2.1042999999999999E-2</v>
      </c>
      <c r="N13" s="32">
        <f t="shared" si="13"/>
        <v>-1.7780000000000001E-3</v>
      </c>
      <c r="O13" s="32">
        <f t="shared" si="14"/>
        <v>1.524E-3</v>
      </c>
      <c r="P13" s="32">
        <f t="shared" si="15"/>
        <v>2.2699E-2</v>
      </c>
      <c r="Q13" s="32">
        <f t="shared" si="16"/>
        <v>-1.1770000000000001E-3</v>
      </c>
      <c r="R13" s="32">
        <f t="shared" si="17"/>
        <v>0</v>
      </c>
      <c r="S13" s="32">
        <f t="shared" si="18"/>
        <v>0</v>
      </c>
      <c r="T13" s="32">
        <f t="shared" si="19"/>
        <v>0</v>
      </c>
      <c r="U13" s="32">
        <f t="shared" si="20"/>
        <v>0</v>
      </c>
      <c r="V13" s="32">
        <f t="shared" si="21"/>
        <v>0</v>
      </c>
      <c r="W13" s="32">
        <f t="shared" si="22"/>
        <v>0</v>
      </c>
      <c r="X13" s="32">
        <f t="shared" si="23"/>
        <v>0</v>
      </c>
      <c r="Y13" s="32">
        <f t="shared" si="24"/>
        <v>0</v>
      </c>
      <c r="Z13" s="32">
        <f t="shared" si="25"/>
        <v>0</v>
      </c>
      <c r="AA13" s="32">
        <f t="shared" si="26"/>
        <v>0</v>
      </c>
      <c r="AB13" s="32">
        <f t="shared" si="27"/>
        <v>0</v>
      </c>
      <c r="AC13" s="32">
        <f t="shared" si="28"/>
        <v>0</v>
      </c>
      <c r="AD13" s="32">
        <f t="shared" si="29"/>
        <v>0</v>
      </c>
      <c r="AE13" s="32">
        <f t="shared" si="30"/>
        <v>0</v>
      </c>
      <c r="AF13" s="32">
        <f t="shared" si="31"/>
        <v>0</v>
      </c>
    </row>
    <row r="14" spans="1:32" x14ac:dyDescent="0.2">
      <c r="A14" s="13"/>
      <c r="B14" s="13" t="str">
        <f>IF(A52="","","Rot")</f>
        <v>Rot</v>
      </c>
      <c r="C14" s="33">
        <f t="shared" si="2"/>
        <v>2.2488999999999999E-2</v>
      </c>
      <c r="D14" s="33">
        <f t="shared" si="3"/>
        <v>-0.28939999999999999</v>
      </c>
      <c r="E14" s="33">
        <f t="shared" si="4"/>
        <v>0.27825</v>
      </c>
      <c r="F14" s="33">
        <f t="shared" si="5"/>
        <v>6.9355999999999997E-4</v>
      </c>
      <c r="G14" s="33">
        <f t="shared" si="6"/>
        <v>-6.9020000000000001E-3</v>
      </c>
      <c r="H14" s="33">
        <f t="shared" si="7"/>
        <v>5.9274000000000002E-3</v>
      </c>
      <c r="I14" s="33">
        <f t="shared" si="8"/>
        <v>-3.4600000000000001E-4</v>
      </c>
      <c r="J14" s="33">
        <f t="shared" si="9"/>
        <v>2.2404999999999999E-3</v>
      </c>
      <c r="K14" s="33">
        <f t="shared" si="10"/>
        <v>-2.0799999999999998E-3</v>
      </c>
      <c r="L14" s="33">
        <f t="shared" si="11"/>
        <v>-1.1909999999999999E-4</v>
      </c>
      <c r="M14" s="33">
        <f t="shared" si="12"/>
        <v>1.2359E-5</v>
      </c>
      <c r="N14" s="33">
        <f t="shared" si="13"/>
        <v>1.4690999999999999E-4</v>
      </c>
      <c r="O14" s="33">
        <f t="shared" si="14"/>
        <v>-1.284E-4</v>
      </c>
      <c r="P14" s="33">
        <f t="shared" si="15"/>
        <v>2.1929999999999998E-5</v>
      </c>
      <c r="Q14" s="33">
        <f t="shared" si="16"/>
        <v>9.7684999999999997E-5</v>
      </c>
      <c r="R14" s="33">
        <f t="shared" si="17"/>
        <v>0</v>
      </c>
      <c r="S14" s="33">
        <f t="shared" si="18"/>
        <v>0</v>
      </c>
      <c r="T14" s="33">
        <f t="shared" si="19"/>
        <v>0</v>
      </c>
      <c r="U14" s="33">
        <f t="shared" si="20"/>
        <v>0</v>
      </c>
      <c r="V14" s="33">
        <f t="shared" si="21"/>
        <v>0</v>
      </c>
      <c r="W14" s="33">
        <f t="shared" si="22"/>
        <v>0</v>
      </c>
      <c r="X14" s="33">
        <f t="shared" si="23"/>
        <v>0</v>
      </c>
      <c r="Y14" s="33">
        <f t="shared" si="24"/>
        <v>0</v>
      </c>
      <c r="Z14" s="33">
        <f t="shared" si="25"/>
        <v>0</v>
      </c>
      <c r="AA14" s="33">
        <f t="shared" si="26"/>
        <v>0</v>
      </c>
      <c r="AB14" s="33">
        <f t="shared" si="27"/>
        <v>0</v>
      </c>
      <c r="AC14" s="33">
        <f t="shared" si="28"/>
        <v>0</v>
      </c>
      <c r="AD14" s="33">
        <f t="shared" si="29"/>
        <v>0</v>
      </c>
      <c r="AE14" s="33">
        <f t="shared" si="30"/>
        <v>0</v>
      </c>
      <c r="AF14" s="33">
        <f t="shared" si="31"/>
        <v>0</v>
      </c>
    </row>
    <row r="15" spans="1:32" x14ac:dyDescent="0.2">
      <c r="A15" s="4">
        <f>IF(B53="","",B53)</f>
        <v>3</v>
      </c>
      <c r="B15" s="4" t="str">
        <f>IF(A53="","","Vx")</f>
        <v>Vx</v>
      </c>
      <c r="C15" s="32">
        <f t="shared" si="2"/>
        <v>7.6124999999999998E-2</v>
      </c>
      <c r="D15" s="32">
        <f t="shared" si="3"/>
        <v>8.1503999999999994</v>
      </c>
      <c r="E15" s="32">
        <f t="shared" si="4"/>
        <v>1.4604999999999999</v>
      </c>
      <c r="F15" s="32">
        <f t="shared" si="5"/>
        <v>7.2668999999999997E-3</v>
      </c>
      <c r="G15" s="32">
        <f t="shared" si="6"/>
        <v>0.68884000000000001</v>
      </c>
      <c r="H15" s="32">
        <f t="shared" si="7"/>
        <v>9.5564999999999997E-2</v>
      </c>
      <c r="I15" s="32">
        <f t="shared" si="8"/>
        <v>-2.1350000000000001E-4</v>
      </c>
      <c r="J15" s="32">
        <f t="shared" si="9"/>
        <v>-6.3450000000000006E-2</v>
      </c>
      <c r="K15" s="32">
        <f t="shared" si="10"/>
        <v>-4.0020000000000003E-3</v>
      </c>
      <c r="L15" s="32">
        <f t="shared" si="11"/>
        <v>-6.3579999999999998E-2</v>
      </c>
      <c r="M15" s="32">
        <f t="shared" si="12"/>
        <v>-5.215E-3</v>
      </c>
      <c r="N15" s="32">
        <f t="shared" si="13"/>
        <v>-2.797E-3</v>
      </c>
      <c r="O15" s="32">
        <f t="shared" si="14"/>
        <v>4.2259000000000003E-3</v>
      </c>
      <c r="P15" s="32">
        <f t="shared" si="15"/>
        <v>2.9635000000000001E-6</v>
      </c>
      <c r="Q15" s="32">
        <f t="shared" si="16"/>
        <v>8.8870999999999997E-5</v>
      </c>
      <c r="R15" s="32">
        <f t="shared" si="17"/>
        <v>0</v>
      </c>
      <c r="S15" s="32">
        <f t="shared" si="18"/>
        <v>0</v>
      </c>
      <c r="T15" s="32">
        <f t="shared" si="19"/>
        <v>0</v>
      </c>
      <c r="U15" s="32">
        <f t="shared" si="20"/>
        <v>0</v>
      </c>
      <c r="V15" s="32">
        <f t="shared" si="21"/>
        <v>0</v>
      </c>
      <c r="W15" s="32">
        <f t="shared" si="22"/>
        <v>0</v>
      </c>
      <c r="X15" s="32">
        <f t="shared" si="23"/>
        <v>0</v>
      </c>
      <c r="Y15" s="32">
        <f t="shared" si="24"/>
        <v>0</v>
      </c>
      <c r="Z15" s="32">
        <f t="shared" si="25"/>
        <v>0</v>
      </c>
      <c r="AA15" s="32">
        <f t="shared" si="26"/>
        <v>0</v>
      </c>
      <c r="AB15" s="32">
        <f t="shared" si="27"/>
        <v>0</v>
      </c>
      <c r="AC15" s="32">
        <f t="shared" si="28"/>
        <v>0</v>
      </c>
      <c r="AD15" s="32">
        <f t="shared" si="29"/>
        <v>0</v>
      </c>
      <c r="AE15" s="32">
        <f t="shared" si="30"/>
        <v>0</v>
      </c>
      <c r="AF15" s="32">
        <f t="shared" si="31"/>
        <v>0</v>
      </c>
    </row>
    <row r="16" spans="1:32" x14ac:dyDescent="0.2">
      <c r="A16" s="4"/>
      <c r="B16" s="4" t="str">
        <f>IF(A54="","","Vy")</f>
        <v>Vy</v>
      </c>
      <c r="C16" s="32">
        <f t="shared" si="2"/>
        <v>9.9186999999999994</v>
      </c>
      <c r="D16" s="32">
        <f t="shared" si="3"/>
        <v>2.7081</v>
      </c>
      <c r="E16" s="32">
        <f t="shared" si="4"/>
        <v>-2.5920000000000001</v>
      </c>
      <c r="F16" s="32">
        <f t="shared" si="5"/>
        <v>1.0212000000000001</v>
      </c>
      <c r="G16" s="32">
        <f t="shared" si="6"/>
        <v>0.20166999999999999</v>
      </c>
      <c r="H16" s="32">
        <f t="shared" si="7"/>
        <v>-0.18</v>
      </c>
      <c r="I16" s="32">
        <f t="shared" si="8"/>
        <v>-5.4199999999999998E-2</v>
      </c>
      <c r="J16" s="32">
        <f t="shared" si="9"/>
        <v>-7.3509999999999999E-3</v>
      </c>
      <c r="K16" s="32">
        <f t="shared" si="10"/>
        <v>7.6753000000000004E-3</v>
      </c>
      <c r="L16" s="32">
        <f t="shared" si="11"/>
        <v>-2.7920000000000002E-3</v>
      </c>
      <c r="M16" s="32">
        <f t="shared" si="12"/>
        <v>-7.7030000000000001E-2</v>
      </c>
      <c r="N16" s="32">
        <f t="shared" si="13"/>
        <v>5.9347000000000002E-3</v>
      </c>
      <c r="O16" s="32">
        <f t="shared" si="14"/>
        <v>6.8027000000000001E-6</v>
      </c>
      <c r="P16" s="32">
        <f t="shared" si="15"/>
        <v>2.6120000000000002E-3</v>
      </c>
      <c r="Q16" s="32">
        <f t="shared" si="16"/>
        <v>-1.695E-4</v>
      </c>
      <c r="R16" s="32">
        <f t="shared" si="17"/>
        <v>0</v>
      </c>
      <c r="S16" s="32">
        <f t="shared" si="18"/>
        <v>0</v>
      </c>
      <c r="T16" s="32">
        <f t="shared" si="19"/>
        <v>0</v>
      </c>
      <c r="U16" s="32">
        <f t="shared" si="20"/>
        <v>0</v>
      </c>
      <c r="V16" s="32">
        <f t="shared" si="21"/>
        <v>0</v>
      </c>
      <c r="W16" s="32">
        <f t="shared" si="22"/>
        <v>0</v>
      </c>
      <c r="X16" s="32">
        <f t="shared" si="23"/>
        <v>0</v>
      </c>
      <c r="Y16" s="32">
        <f t="shared" si="24"/>
        <v>0</v>
      </c>
      <c r="Z16" s="32">
        <f t="shared" si="25"/>
        <v>0</v>
      </c>
      <c r="AA16" s="32">
        <f t="shared" si="26"/>
        <v>0</v>
      </c>
      <c r="AB16" s="32">
        <f t="shared" si="27"/>
        <v>0</v>
      </c>
      <c r="AC16" s="32">
        <f t="shared" si="28"/>
        <v>0</v>
      </c>
      <c r="AD16" s="32">
        <f t="shared" si="29"/>
        <v>0</v>
      </c>
      <c r="AE16" s="32">
        <f t="shared" si="30"/>
        <v>0</v>
      </c>
      <c r="AF16" s="32">
        <f t="shared" si="31"/>
        <v>0</v>
      </c>
    </row>
    <row r="17" spans="1:32" x14ac:dyDescent="0.2">
      <c r="A17" s="13"/>
      <c r="B17" s="13" t="str">
        <f>IF(A55="","","Rot")</f>
        <v>Rot</v>
      </c>
      <c r="C17" s="33">
        <f t="shared" si="2"/>
        <v>1.7288999999999999E-2</v>
      </c>
      <c r="D17" s="33">
        <f t="shared" si="3"/>
        <v>-0.22270000000000001</v>
      </c>
      <c r="E17" s="33">
        <f t="shared" si="4"/>
        <v>0.21412</v>
      </c>
      <c r="F17" s="33">
        <f t="shared" si="5"/>
        <v>1.6965000000000001E-3</v>
      </c>
      <c r="G17" s="33">
        <f t="shared" si="6"/>
        <v>-1.6559999999999998E-2</v>
      </c>
      <c r="H17" s="33">
        <f t="shared" si="7"/>
        <v>1.4874E-2</v>
      </c>
      <c r="I17" s="33">
        <f t="shared" si="8"/>
        <v>-8.5749999999999997E-5</v>
      </c>
      <c r="J17" s="33">
        <f t="shared" si="9"/>
        <v>5.9259999999999998E-4</v>
      </c>
      <c r="K17" s="33">
        <f t="shared" si="10"/>
        <v>-6.332E-4</v>
      </c>
      <c r="L17" s="33">
        <f t="shared" si="11"/>
        <v>5.9303000000000003E-4</v>
      </c>
      <c r="M17" s="33">
        <f t="shared" si="12"/>
        <v>-6.0770000000000003E-5</v>
      </c>
      <c r="N17" s="33">
        <f t="shared" si="13"/>
        <v>-4.9109999999999996E-4</v>
      </c>
      <c r="O17" s="33">
        <f t="shared" si="14"/>
        <v>-6.5290000000000003E-7</v>
      </c>
      <c r="P17" s="33">
        <f t="shared" si="15"/>
        <v>-6.4349999999999996E-7</v>
      </c>
      <c r="Q17" s="33">
        <f t="shared" si="16"/>
        <v>1.3971000000000001E-5</v>
      </c>
      <c r="R17" s="33">
        <f t="shared" si="17"/>
        <v>0</v>
      </c>
      <c r="S17" s="33">
        <f t="shared" si="18"/>
        <v>0</v>
      </c>
      <c r="T17" s="33">
        <f t="shared" si="19"/>
        <v>0</v>
      </c>
      <c r="U17" s="33">
        <f t="shared" si="20"/>
        <v>0</v>
      </c>
      <c r="V17" s="33">
        <f t="shared" si="21"/>
        <v>0</v>
      </c>
      <c r="W17" s="33">
        <f t="shared" si="22"/>
        <v>0</v>
      </c>
      <c r="X17" s="33">
        <f t="shared" si="23"/>
        <v>0</v>
      </c>
      <c r="Y17" s="33">
        <f t="shared" si="24"/>
        <v>0</v>
      </c>
      <c r="Z17" s="33">
        <f t="shared" si="25"/>
        <v>0</v>
      </c>
      <c r="AA17" s="33">
        <f t="shared" si="26"/>
        <v>0</v>
      </c>
      <c r="AB17" s="33">
        <f t="shared" si="27"/>
        <v>0</v>
      </c>
      <c r="AC17" s="33">
        <f t="shared" si="28"/>
        <v>0</v>
      </c>
      <c r="AD17" s="33">
        <f t="shared" si="29"/>
        <v>0</v>
      </c>
      <c r="AE17" s="33">
        <f t="shared" si="30"/>
        <v>0</v>
      </c>
      <c r="AF17" s="33">
        <f t="shared" si="31"/>
        <v>0</v>
      </c>
    </row>
    <row r="18" spans="1:32" x14ac:dyDescent="0.2">
      <c r="A18" s="4">
        <f>IF(B56="","",B56)</f>
        <v>2</v>
      </c>
      <c r="B18" s="4" t="str">
        <f>IF(A56="","","Vx")</f>
        <v>Vx</v>
      </c>
      <c r="C18" s="32">
        <f t="shared" si="2"/>
        <v>5.0262000000000001E-2</v>
      </c>
      <c r="D18" s="32">
        <f t="shared" si="3"/>
        <v>5.6634000000000002</v>
      </c>
      <c r="E18" s="32">
        <f t="shared" si="4"/>
        <v>0.99260000000000004</v>
      </c>
      <c r="F18" s="32">
        <f t="shared" si="5"/>
        <v>7.5613E-3</v>
      </c>
      <c r="G18" s="32">
        <f t="shared" si="6"/>
        <v>0.77612999999999999</v>
      </c>
      <c r="H18" s="32">
        <f t="shared" si="7"/>
        <v>0.10376000000000001</v>
      </c>
      <c r="I18" s="32">
        <f t="shared" si="8"/>
        <v>1.0045E-3</v>
      </c>
      <c r="J18" s="32">
        <f t="shared" si="9"/>
        <v>0.11924999999999999</v>
      </c>
      <c r="K18" s="32">
        <f t="shared" si="10"/>
        <v>9.4877999999999994E-3</v>
      </c>
      <c r="L18" s="32">
        <f t="shared" si="11"/>
        <v>-8.9709999999999998E-3</v>
      </c>
      <c r="M18" s="32">
        <f t="shared" si="12"/>
        <v>-6.3659999999999997E-4</v>
      </c>
      <c r="N18" s="32">
        <f t="shared" si="13"/>
        <v>-2.241E-4</v>
      </c>
      <c r="O18" s="32">
        <f t="shared" si="14"/>
        <v>-2.4809999999999999E-2</v>
      </c>
      <c r="P18" s="32">
        <f t="shared" si="15"/>
        <v>-1.4530000000000001E-4</v>
      </c>
      <c r="Q18" s="32">
        <f t="shared" si="16"/>
        <v>-6.5459999999999997E-4</v>
      </c>
      <c r="R18" s="32">
        <f t="shared" si="17"/>
        <v>0</v>
      </c>
      <c r="S18" s="32">
        <f t="shared" si="18"/>
        <v>0</v>
      </c>
      <c r="T18" s="32">
        <f t="shared" si="19"/>
        <v>0</v>
      </c>
      <c r="U18" s="32">
        <f t="shared" si="20"/>
        <v>0</v>
      </c>
      <c r="V18" s="32">
        <f t="shared" si="21"/>
        <v>0</v>
      </c>
      <c r="W18" s="32">
        <f t="shared" si="22"/>
        <v>0</v>
      </c>
      <c r="X18" s="32">
        <f t="shared" si="23"/>
        <v>0</v>
      </c>
      <c r="Y18" s="32">
        <f t="shared" si="24"/>
        <v>0</v>
      </c>
      <c r="Z18" s="32">
        <f t="shared" si="25"/>
        <v>0</v>
      </c>
      <c r="AA18" s="32">
        <f t="shared" si="26"/>
        <v>0</v>
      </c>
      <c r="AB18" s="32">
        <f t="shared" si="27"/>
        <v>0</v>
      </c>
      <c r="AC18" s="32">
        <f t="shared" si="28"/>
        <v>0</v>
      </c>
      <c r="AD18" s="32">
        <f t="shared" si="29"/>
        <v>0</v>
      </c>
      <c r="AE18" s="32">
        <f t="shared" si="30"/>
        <v>0</v>
      </c>
      <c r="AF18" s="32">
        <f t="shared" si="31"/>
        <v>0</v>
      </c>
    </row>
    <row r="19" spans="1:32" x14ac:dyDescent="0.2">
      <c r="A19" s="4"/>
      <c r="B19" s="4" t="str">
        <f>IF(A57="","","Vy")</f>
        <v>Vy</v>
      </c>
      <c r="C19" s="32">
        <f t="shared" si="2"/>
        <v>6.5953999999999997</v>
      </c>
      <c r="D19" s="32">
        <f t="shared" si="3"/>
        <v>1.8275999999999999</v>
      </c>
      <c r="E19" s="32">
        <f t="shared" si="4"/>
        <v>-1.7490000000000001</v>
      </c>
      <c r="F19" s="32">
        <f t="shared" si="5"/>
        <v>1.0737000000000001</v>
      </c>
      <c r="G19" s="32">
        <f t="shared" si="6"/>
        <v>0.21393999999999999</v>
      </c>
      <c r="H19" s="32">
        <f t="shared" si="7"/>
        <v>-0.193</v>
      </c>
      <c r="I19" s="32">
        <f t="shared" si="8"/>
        <v>0.15790999999999999</v>
      </c>
      <c r="J19" s="32">
        <f t="shared" si="9"/>
        <v>2.2384000000000001E-2</v>
      </c>
      <c r="K19" s="32">
        <f t="shared" si="10"/>
        <v>-1.9439999999999999E-2</v>
      </c>
      <c r="L19" s="32">
        <f t="shared" si="11"/>
        <v>1.7393000000000001E-4</v>
      </c>
      <c r="M19" s="32">
        <f t="shared" si="12"/>
        <v>-2.4789999999999999E-3</v>
      </c>
      <c r="N19" s="32">
        <f t="shared" si="13"/>
        <v>3.9403000000000002E-4</v>
      </c>
      <c r="O19" s="32">
        <f t="shared" si="14"/>
        <v>-1.676E-3</v>
      </c>
      <c r="P19" s="32">
        <f t="shared" si="15"/>
        <v>-2.6329999999999999E-2</v>
      </c>
      <c r="Q19" s="32">
        <f t="shared" si="16"/>
        <v>1.4082000000000001E-3</v>
      </c>
      <c r="R19" s="32">
        <f t="shared" si="17"/>
        <v>0</v>
      </c>
      <c r="S19" s="32">
        <f t="shared" si="18"/>
        <v>0</v>
      </c>
      <c r="T19" s="32">
        <f t="shared" si="19"/>
        <v>0</v>
      </c>
      <c r="U19" s="32">
        <f t="shared" si="20"/>
        <v>0</v>
      </c>
      <c r="V19" s="32">
        <f t="shared" si="21"/>
        <v>0</v>
      </c>
      <c r="W19" s="32">
        <f t="shared" si="22"/>
        <v>0</v>
      </c>
      <c r="X19" s="32">
        <f t="shared" si="23"/>
        <v>0</v>
      </c>
      <c r="Y19" s="32">
        <f t="shared" si="24"/>
        <v>0</v>
      </c>
      <c r="Z19" s="32">
        <f t="shared" si="25"/>
        <v>0</v>
      </c>
      <c r="AA19" s="32">
        <f t="shared" si="26"/>
        <v>0</v>
      </c>
      <c r="AB19" s="32">
        <f t="shared" si="27"/>
        <v>0</v>
      </c>
      <c r="AC19" s="32">
        <f t="shared" si="28"/>
        <v>0</v>
      </c>
      <c r="AD19" s="32">
        <f t="shared" si="29"/>
        <v>0</v>
      </c>
      <c r="AE19" s="32">
        <f t="shared" si="30"/>
        <v>0</v>
      </c>
      <c r="AF19" s="32">
        <f t="shared" si="31"/>
        <v>0</v>
      </c>
    </row>
    <row r="20" spans="1:32" x14ac:dyDescent="0.2">
      <c r="A20" s="13"/>
      <c r="B20" s="13" t="str">
        <f>IF(A58="","","Rot")</f>
        <v>Rot</v>
      </c>
      <c r="C20" s="33">
        <f t="shared" si="2"/>
        <v>1.1485E-2</v>
      </c>
      <c r="D20" s="33">
        <f t="shared" si="3"/>
        <v>-0.15029999999999999</v>
      </c>
      <c r="E20" s="33">
        <f t="shared" si="4"/>
        <v>0.14452000000000001</v>
      </c>
      <c r="F20" s="33">
        <f t="shared" si="5"/>
        <v>1.779E-3</v>
      </c>
      <c r="G20" s="33">
        <f t="shared" si="6"/>
        <v>-1.7569999999999999E-2</v>
      </c>
      <c r="H20" s="33">
        <f t="shared" si="7"/>
        <v>1.5944E-2</v>
      </c>
      <c r="I20" s="33">
        <f t="shared" si="8"/>
        <v>2.8715000000000001E-4</v>
      </c>
      <c r="J20" s="33">
        <f t="shared" si="9"/>
        <v>-1.812E-3</v>
      </c>
      <c r="K20" s="33">
        <f t="shared" si="10"/>
        <v>1.6057999999999999E-3</v>
      </c>
      <c r="L20" s="33">
        <f t="shared" si="11"/>
        <v>-3.7390000000000001E-6</v>
      </c>
      <c r="M20" s="33">
        <f t="shared" si="12"/>
        <v>5.0041000000000001E-6</v>
      </c>
      <c r="N20" s="33">
        <f t="shared" si="13"/>
        <v>-3.2310000000000001E-5</v>
      </c>
      <c r="O20" s="33">
        <f t="shared" si="14"/>
        <v>1.4124999999999999E-4</v>
      </c>
      <c r="P20" s="33">
        <f t="shared" si="15"/>
        <v>-2.1860000000000001E-5</v>
      </c>
      <c r="Q20" s="33">
        <f t="shared" si="16"/>
        <v>-1.167E-4</v>
      </c>
      <c r="R20" s="33">
        <f t="shared" si="17"/>
        <v>0</v>
      </c>
      <c r="S20" s="33">
        <f t="shared" si="18"/>
        <v>0</v>
      </c>
      <c r="T20" s="33">
        <f t="shared" si="19"/>
        <v>0</v>
      </c>
      <c r="U20" s="33">
        <f t="shared" si="20"/>
        <v>0</v>
      </c>
      <c r="V20" s="33">
        <f t="shared" si="21"/>
        <v>0</v>
      </c>
      <c r="W20" s="33">
        <f t="shared" si="22"/>
        <v>0</v>
      </c>
      <c r="X20" s="33">
        <f t="shared" si="23"/>
        <v>0</v>
      </c>
      <c r="Y20" s="33">
        <f t="shared" si="24"/>
        <v>0</v>
      </c>
      <c r="Z20" s="33">
        <f t="shared" si="25"/>
        <v>0</v>
      </c>
      <c r="AA20" s="33">
        <f t="shared" si="26"/>
        <v>0</v>
      </c>
      <c r="AB20" s="33">
        <f t="shared" si="27"/>
        <v>0</v>
      </c>
      <c r="AC20" s="33">
        <f t="shared" si="28"/>
        <v>0</v>
      </c>
      <c r="AD20" s="33">
        <f t="shared" si="29"/>
        <v>0</v>
      </c>
      <c r="AE20" s="33">
        <f t="shared" si="30"/>
        <v>0</v>
      </c>
      <c r="AF20" s="33">
        <f t="shared" si="31"/>
        <v>0</v>
      </c>
    </row>
    <row r="21" spans="1:32" x14ac:dyDescent="0.2">
      <c r="A21" s="4">
        <f>IF(B59="","",B59)</f>
        <v>1</v>
      </c>
      <c r="B21" s="4" t="str">
        <f>IF(A59="","","Vx")</f>
        <v>Vx</v>
      </c>
      <c r="C21" s="32">
        <f t="shared" si="2"/>
        <v>2.2506999999999999E-2</v>
      </c>
      <c r="D21" s="32">
        <f t="shared" si="3"/>
        <v>2.8807999999999998</v>
      </c>
      <c r="E21" s="32">
        <f t="shared" si="4"/>
        <v>0.48430000000000001</v>
      </c>
      <c r="F21" s="32">
        <f t="shared" si="5"/>
        <v>4.1914999999999999E-3</v>
      </c>
      <c r="G21" s="32">
        <f t="shared" si="6"/>
        <v>0.50051999999999996</v>
      </c>
      <c r="H21" s="32">
        <f t="shared" si="7"/>
        <v>6.3989000000000004E-2</v>
      </c>
      <c r="I21" s="32">
        <f t="shared" si="8"/>
        <v>9.6551000000000004E-4</v>
      </c>
      <c r="J21" s="32">
        <f t="shared" si="9"/>
        <v>0.15351000000000001</v>
      </c>
      <c r="K21" s="32">
        <f t="shared" si="10"/>
        <v>1.1283E-2</v>
      </c>
      <c r="L21" s="32">
        <f t="shared" si="11"/>
        <v>6.4769999999999994E-2</v>
      </c>
      <c r="M21" s="32">
        <f t="shared" si="12"/>
        <v>5.3286000000000002E-3</v>
      </c>
      <c r="N21" s="32">
        <f t="shared" si="13"/>
        <v>2.8655999999999998E-3</v>
      </c>
      <c r="O21" s="32">
        <f t="shared" si="14"/>
        <v>2.3040000000000001E-2</v>
      </c>
      <c r="P21" s="32">
        <f t="shared" si="15"/>
        <v>1.6694999999999999E-4</v>
      </c>
      <c r="Q21" s="32">
        <f t="shared" si="16"/>
        <v>6.4064999999999999E-4</v>
      </c>
      <c r="R21" s="32">
        <f t="shared" si="17"/>
        <v>0</v>
      </c>
      <c r="S21" s="32">
        <f t="shared" si="18"/>
        <v>0</v>
      </c>
      <c r="T21" s="32">
        <f t="shared" si="19"/>
        <v>0</v>
      </c>
      <c r="U21" s="32">
        <f t="shared" si="20"/>
        <v>0</v>
      </c>
      <c r="V21" s="32">
        <f t="shared" si="21"/>
        <v>0</v>
      </c>
      <c r="W21" s="32">
        <f t="shared" si="22"/>
        <v>0</v>
      </c>
      <c r="X21" s="32">
        <f t="shared" si="23"/>
        <v>0</v>
      </c>
      <c r="Y21" s="32">
        <f t="shared" si="24"/>
        <v>0</v>
      </c>
      <c r="Z21" s="32">
        <f t="shared" si="25"/>
        <v>0</v>
      </c>
      <c r="AA21" s="32">
        <f t="shared" si="26"/>
        <v>0</v>
      </c>
      <c r="AB21" s="32">
        <f t="shared" si="27"/>
        <v>0</v>
      </c>
      <c r="AC21" s="32">
        <f t="shared" si="28"/>
        <v>0</v>
      </c>
      <c r="AD21" s="32">
        <f t="shared" si="29"/>
        <v>0</v>
      </c>
      <c r="AE21" s="32">
        <f t="shared" si="30"/>
        <v>0</v>
      </c>
      <c r="AF21" s="32">
        <f t="shared" si="31"/>
        <v>0</v>
      </c>
    </row>
    <row r="22" spans="1:32" x14ac:dyDescent="0.2">
      <c r="A22" s="4"/>
      <c r="B22" s="4" t="str">
        <f>IF(A60="","","Vy")</f>
        <v>Vy</v>
      </c>
      <c r="C22" s="32">
        <f t="shared" si="2"/>
        <v>3.0781999999999998</v>
      </c>
      <c r="D22" s="32">
        <f t="shared" si="3"/>
        <v>0.87566999999999995</v>
      </c>
      <c r="E22" s="32">
        <f t="shared" si="4"/>
        <v>-0.84160000000000001</v>
      </c>
      <c r="F22" s="32">
        <f t="shared" si="5"/>
        <v>0.63239999999999996</v>
      </c>
      <c r="G22" s="32">
        <f t="shared" si="6"/>
        <v>0.12858</v>
      </c>
      <c r="H22" s="32">
        <f t="shared" si="7"/>
        <v>-0.1172</v>
      </c>
      <c r="I22" s="32">
        <f t="shared" si="8"/>
        <v>0.17546</v>
      </c>
      <c r="J22" s="32">
        <f t="shared" si="9"/>
        <v>2.5065E-2</v>
      </c>
      <c r="K22" s="32">
        <f t="shared" si="10"/>
        <v>-2.2620000000000001E-2</v>
      </c>
      <c r="L22" s="32">
        <f t="shared" si="11"/>
        <v>3.0376000000000001E-3</v>
      </c>
      <c r="M22" s="32">
        <f t="shared" si="12"/>
        <v>7.8681000000000001E-2</v>
      </c>
      <c r="N22" s="32">
        <f t="shared" si="13"/>
        <v>-6.0480000000000004E-3</v>
      </c>
      <c r="O22" s="32">
        <f t="shared" si="14"/>
        <v>1.8569000000000001E-3</v>
      </c>
      <c r="P22" s="32">
        <f t="shared" si="15"/>
        <v>2.6839999999999999E-2</v>
      </c>
      <c r="Q22" s="32">
        <f t="shared" si="16"/>
        <v>-1.3910000000000001E-3</v>
      </c>
      <c r="R22" s="32">
        <f t="shared" si="17"/>
        <v>0</v>
      </c>
      <c r="S22" s="32">
        <f t="shared" si="18"/>
        <v>0</v>
      </c>
      <c r="T22" s="32">
        <f t="shared" si="19"/>
        <v>0</v>
      </c>
      <c r="U22" s="32">
        <f t="shared" si="20"/>
        <v>0</v>
      </c>
      <c r="V22" s="32">
        <f t="shared" si="21"/>
        <v>0</v>
      </c>
      <c r="W22" s="32">
        <f t="shared" si="22"/>
        <v>0</v>
      </c>
      <c r="X22" s="32">
        <f t="shared" si="23"/>
        <v>0</v>
      </c>
      <c r="Y22" s="32">
        <f t="shared" si="24"/>
        <v>0</v>
      </c>
      <c r="Z22" s="32">
        <f t="shared" si="25"/>
        <v>0</v>
      </c>
      <c r="AA22" s="32">
        <f t="shared" si="26"/>
        <v>0</v>
      </c>
      <c r="AB22" s="32">
        <f t="shared" si="27"/>
        <v>0</v>
      </c>
      <c r="AC22" s="32">
        <f t="shared" si="28"/>
        <v>0</v>
      </c>
      <c r="AD22" s="32">
        <f t="shared" si="29"/>
        <v>0</v>
      </c>
      <c r="AE22" s="32">
        <f t="shared" si="30"/>
        <v>0</v>
      </c>
      <c r="AF22" s="32">
        <f t="shared" si="31"/>
        <v>0</v>
      </c>
    </row>
    <row r="23" spans="1:32" x14ac:dyDescent="0.2">
      <c r="A23" s="13"/>
      <c r="B23" s="13" t="str">
        <f>IF(A61="","","Rot")</f>
        <v>Rot</v>
      </c>
      <c r="C23" s="33">
        <f t="shared" si="2"/>
        <v>5.2246000000000003E-3</v>
      </c>
      <c r="D23" s="33">
        <f t="shared" si="3"/>
        <v>-7.2010000000000005E-2</v>
      </c>
      <c r="E23" s="33">
        <f t="shared" si="4"/>
        <v>6.9511000000000003E-2</v>
      </c>
      <c r="F23" s="33">
        <f t="shared" si="5"/>
        <v>1.0066000000000001E-3</v>
      </c>
      <c r="G23" s="33">
        <f t="shared" si="6"/>
        <v>-1.055E-2</v>
      </c>
      <c r="H23" s="33">
        <f t="shared" si="7"/>
        <v>9.6819999999999996E-3</v>
      </c>
      <c r="I23" s="33">
        <f t="shared" si="8"/>
        <v>3.0127000000000002E-4</v>
      </c>
      <c r="J23" s="33">
        <f t="shared" si="9"/>
        <v>-2.0270000000000002E-3</v>
      </c>
      <c r="K23" s="33">
        <f t="shared" si="10"/>
        <v>1.8672000000000001E-3</v>
      </c>
      <c r="L23" s="33">
        <f t="shared" si="11"/>
        <v>-6.2120000000000003E-4</v>
      </c>
      <c r="M23" s="33">
        <f t="shared" si="12"/>
        <v>6.2996000000000005E-5</v>
      </c>
      <c r="N23" s="33">
        <f t="shared" si="13"/>
        <v>5.0044E-4</v>
      </c>
      <c r="O23" s="33">
        <f t="shared" si="14"/>
        <v>-1.5640000000000001E-4</v>
      </c>
      <c r="P23" s="33">
        <f t="shared" si="15"/>
        <v>2.6522000000000001E-5</v>
      </c>
      <c r="Q23" s="33">
        <f t="shared" si="16"/>
        <v>1.1539E-4</v>
      </c>
      <c r="R23" s="33">
        <f t="shared" si="17"/>
        <v>0</v>
      </c>
      <c r="S23" s="33">
        <f t="shared" si="18"/>
        <v>0</v>
      </c>
      <c r="T23" s="33">
        <f t="shared" si="19"/>
        <v>0</v>
      </c>
      <c r="U23" s="33">
        <f t="shared" si="20"/>
        <v>0</v>
      </c>
      <c r="V23" s="33">
        <f t="shared" si="21"/>
        <v>0</v>
      </c>
      <c r="W23" s="33">
        <f t="shared" si="22"/>
        <v>0</v>
      </c>
      <c r="X23" s="33">
        <f t="shared" si="23"/>
        <v>0</v>
      </c>
      <c r="Y23" s="33">
        <f t="shared" si="24"/>
        <v>0</v>
      </c>
      <c r="Z23" s="33">
        <f t="shared" si="25"/>
        <v>0</v>
      </c>
      <c r="AA23" s="33">
        <f t="shared" si="26"/>
        <v>0</v>
      </c>
      <c r="AB23" s="33">
        <f t="shared" si="27"/>
        <v>0</v>
      </c>
      <c r="AC23" s="33">
        <f t="shared" si="28"/>
        <v>0</v>
      </c>
      <c r="AD23" s="33">
        <f t="shared" si="29"/>
        <v>0</v>
      </c>
      <c r="AE23" s="33">
        <f t="shared" si="30"/>
        <v>0</v>
      </c>
      <c r="AF23" s="33">
        <f t="shared" si="31"/>
        <v>0</v>
      </c>
    </row>
    <row r="24" spans="1:32" x14ac:dyDescent="0.2">
      <c r="A24" s="4" t="str">
        <f>IF(B62="","",B62)</f>
        <v/>
      </c>
      <c r="B24" s="4" t="str">
        <f>IF(A62="","","Vx")</f>
        <v/>
      </c>
      <c r="C24" s="16" t="str">
        <f t="shared" si="2"/>
        <v/>
      </c>
      <c r="D24" s="16" t="str">
        <f t="shared" si="3"/>
        <v/>
      </c>
      <c r="E24" s="16" t="str">
        <f t="shared" si="4"/>
        <v/>
      </c>
      <c r="F24" s="16" t="str">
        <f t="shared" si="5"/>
        <v/>
      </c>
      <c r="G24" s="16" t="str">
        <f t="shared" si="6"/>
        <v/>
      </c>
      <c r="H24" s="16" t="str">
        <f t="shared" si="7"/>
        <v/>
      </c>
      <c r="I24" s="16" t="str">
        <f t="shared" si="8"/>
        <v/>
      </c>
      <c r="J24" s="16" t="str">
        <f t="shared" si="9"/>
        <v/>
      </c>
      <c r="K24" s="16" t="str">
        <f t="shared" si="10"/>
        <v/>
      </c>
      <c r="L24" s="16" t="str">
        <f t="shared" si="11"/>
        <v/>
      </c>
      <c r="M24" s="16" t="str">
        <f t="shared" si="12"/>
        <v/>
      </c>
      <c r="N24" s="16" t="str">
        <f t="shared" si="13"/>
        <v/>
      </c>
      <c r="O24" s="16" t="str">
        <f t="shared" si="14"/>
        <v/>
      </c>
      <c r="P24" s="16" t="str">
        <f t="shared" si="15"/>
        <v/>
      </c>
      <c r="Q24" s="16" t="str">
        <f t="shared" si="16"/>
        <v/>
      </c>
      <c r="R24" s="16" t="str">
        <f t="shared" si="17"/>
        <v/>
      </c>
      <c r="S24" s="16" t="str">
        <f t="shared" si="18"/>
        <v/>
      </c>
      <c r="T24" s="16" t="str">
        <f t="shared" si="19"/>
        <v/>
      </c>
      <c r="U24" s="16" t="str">
        <f t="shared" si="20"/>
        <v/>
      </c>
      <c r="V24" s="16" t="str">
        <f t="shared" si="21"/>
        <v/>
      </c>
      <c r="W24" s="16" t="str">
        <f t="shared" si="22"/>
        <v/>
      </c>
      <c r="X24" s="16" t="str">
        <f t="shared" si="23"/>
        <v/>
      </c>
      <c r="Y24" s="16" t="str">
        <f t="shared" si="24"/>
        <v/>
      </c>
      <c r="Z24" s="16" t="str">
        <f t="shared" si="25"/>
        <v/>
      </c>
      <c r="AA24" s="16" t="str">
        <f t="shared" si="26"/>
        <v/>
      </c>
      <c r="AB24" s="16" t="str">
        <f t="shared" si="27"/>
        <v/>
      </c>
      <c r="AC24" s="16" t="str">
        <f t="shared" si="28"/>
        <v/>
      </c>
      <c r="AD24" s="16" t="str">
        <f t="shared" si="29"/>
        <v/>
      </c>
      <c r="AE24" s="16" t="str">
        <f t="shared" si="30"/>
        <v/>
      </c>
      <c r="AF24" s="16" t="str">
        <f t="shared" si="31"/>
        <v/>
      </c>
    </row>
    <row r="25" spans="1:32" x14ac:dyDescent="0.2">
      <c r="A25" s="4"/>
      <c r="B25" s="4" t="str">
        <f>IF(A63="","","Vy")</f>
        <v/>
      </c>
      <c r="C25" s="16" t="str">
        <f t="shared" si="2"/>
        <v/>
      </c>
      <c r="D25" s="16" t="str">
        <f t="shared" si="3"/>
        <v/>
      </c>
      <c r="E25" s="16" t="str">
        <f t="shared" si="4"/>
        <v/>
      </c>
      <c r="F25" s="16" t="str">
        <f t="shared" si="5"/>
        <v/>
      </c>
      <c r="G25" s="16" t="str">
        <f t="shared" si="6"/>
        <v/>
      </c>
      <c r="H25" s="16" t="str">
        <f t="shared" si="7"/>
        <v/>
      </c>
      <c r="I25" s="16" t="str">
        <f t="shared" si="8"/>
        <v/>
      </c>
      <c r="J25" s="16" t="str">
        <f t="shared" si="9"/>
        <v/>
      </c>
      <c r="K25" s="16" t="str">
        <f t="shared" si="10"/>
        <v/>
      </c>
      <c r="L25" s="16" t="str">
        <f t="shared" si="11"/>
        <v/>
      </c>
      <c r="M25" s="16" t="str">
        <f t="shared" si="12"/>
        <v/>
      </c>
      <c r="N25" s="16" t="str">
        <f t="shared" si="13"/>
        <v/>
      </c>
      <c r="O25" s="16" t="str">
        <f t="shared" si="14"/>
        <v/>
      </c>
      <c r="P25" s="16" t="str">
        <f t="shared" si="15"/>
        <v/>
      </c>
      <c r="Q25" s="16" t="str">
        <f t="shared" si="16"/>
        <v/>
      </c>
      <c r="R25" s="16" t="str">
        <f t="shared" si="17"/>
        <v/>
      </c>
      <c r="S25" s="16" t="str">
        <f t="shared" si="18"/>
        <v/>
      </c>
      <c r="T25" s="16" t="str">
        <f t="shared" si="19"/>
        <v/>
      </c>
      <c r="U25" s="16" t="str">
        <f t="shared" si="20"/>
        <v/>
      </c>
      <c r="V25" s="16" t="str">
        <f t="shared" si="21"/>
        <v/>
      </c>
      <c r="W25" s="16" t="str">
        <f t="shared" si="22"/>
        <v/>
      </c>
      <c r="X25" s="16" t="str">
        <f t="shared" si="23"/>
        <v/>
      </c>
      <c r="Y25" s="16" t="str">
        <f t="shared" si="24"/>
        <v/>
      </c>
      <c r="Z25" s="16" t="str">
        <f t="shared" si="25"/>
        <v/>
      </c>
      <c r="AA25" s="16" t="str">
        <f t="shared" si="26"/>
        <v/>
      </c>
      <c r="AB25" s="16" t="str">
        <f t="shared" si="27"/>
        <v/>
      </c>
      <c r="AC25" s="16" t="str">
        <f t="shared" si="28"/>
        <v/>
      </c>
      <c r="AD25" s="16" t="str">
        <f t="shared" si="29"/>
        <v/>
      </c>
      <c r="AE25" s="16" t="str">
        <f t="shared" si="30"/>
        <v/>
      </c>
      <c r="AF25" s="16" t="str">
        <f t="shared" si="31"/>
        <v/>
      </c>
    </row>
    <row r="26" spans="1:32" x14ac:dyDescent="0.2">
      <c r="A26" s="13"/>
      <c r="B26" s="13" t="str">
        <f>IF(A64="","","Rot")</f>
        <v/>
      </c>
      <c r="C26" s="17" t="str">
        <f t="shared" si="2"/>
        <v/>
      </c>
      <c r="D26" s="17" t="str">
        <f t="shared" si="3"/>
        <v/>
      </c>
      <c r="E26" s="17" t="str">
        <f t="shared" si="4"/>
        <v/>
      </c>
      <c r="F26" s="17" t="str">
        <f t="shared" si="5"/>
        <v/>
      </c>
      <c r="G26" s="17" t="str">
        <f t="shared" si="6"/>
        <v/>
      </c>
      <c r="H26" s="17" t="str">
        <f t="shared" si="7"/>
        <v/>
      </c>
      <c r="I26" s="17" t="str">
        <f t="shared" si="8"/>
        <v/>
      </c>
      <c r="J26" s="17" t="str">
        <f t="shared" si="9"/>
        <v/>
      </c>
      <c r="K26" s="17" t="str">
        <f t="shared" si="10"/>
        <v/>
      </c>
      <c r="L26" s="17" t="str">
        <f t="shared" si="11"/>
        <v/>
      </c>
      <c r="M26" s="17" t="str">
        <f t="shared" si="12"/>
        <v/>
      </c>
      <c r="N26" s="17" t="str">
        <f t="shared" si="13"/>
        <v/>
      </c>
      <c r="O26" s="17" t="str">
        <f t="shared" si="14"/>
        <v/>
      </c>
      <c r="P26" s="17" t="str">
        <f t="shared" si="15"/>
        <v/>
      </c>
      <c r="Q26" s="17" t="str">
        <f t="shared" si="16"/>
        <v/>
      </c>
      <c r="R26" s="17" t="str">
        <f t="shared" si="17"/>
        <v/>
      </c>
      <c r="S26" s="17" t="str">
        <f t="shared" si="18"/>
        <v/>
      </c>
      <c r="T26" s="17" t="str">
        <f t="shared" si="19"/>
        <v/>
      </c>
      <c r="U26" s="17" t="str">
        <f t="shared" si="20"/>
        <v/>
      </c>
      <c r="V26" s="17" t="str">
        <f t="shared" si="21"/>
        <v/>
      </c>
      <c r="W26" s="17" t="str">
        <f t="shared" si="22"/>
        <v/>
      </c>
      <c r="X26" s="17" t="str">
        <f t="shared" si="23"/>
        <v/>
      </c>
      <c r="Y26" s="17" t="str">
        <f t="shared" si="24"/>
        <v/>
      </c>
      <c r="Z26" s="17" t="str">
        <f t="shared" si="25"/>
        <v/>
      </c>
      <c r="AA26" s="17" t="str">
        <f t="shared" si="26"/>
        <v/>
      </c>
      <c r="AB26" s="17" t="str">
        <f t="shared" si="27"/>
        <v/>
      </c>
      <c r="AC26" s="17" t="str">
        <f t="shared" si="28"/>
        <v/>
      </c>
      <c r="AD26" s="17" t="str">
        <f t="shared" si="29"/>
        <v/>
      </c>
      <c r="AE26" s="17" t="str">
        <f t="shared" si="30"/>
        <v/>
      </c>
      <c r="AF26" s="17" t="str">
        <f t="shared" si="31"/>
        <v/>
      </c>
    </row>
    <row r="27" spans="1:32" x14ac:dyDescent="0.2">
      <c r="A27" s="4" t="str">
        <f>IF(B65="","",B65)</f>
        <v/>
      </c>
      <c r="B27" s="4" t="str">
        <f>IF(A65="","","Vx")</f>
        <v/>
      </c>
      <c r="C27" s="16" t="str">
        <f t="shared" si="2"/>
        <v/>
      </c>
      <c r="D27" s="16" t="str">
        <f t="shared" si="3"/>
        <v/>
      </c>
      <c r="E27" s="16" t="str">
        <f t="shared" si="4"/>
        <v/>
      </c>
      <c r="F27" s="16" t="str">
        <f t="shared" si="5"/>
        <v/>
      </c>
      <c r="G27" s="16" t="str">
        <f t="shared" si="6"/>
        <v/>
      </c>
      <c r="H27" s="16" t="str">
        <f t="shared" si="7"/>
        <v/>
      </c>
      <c r="I27" s="16" t="str">
        <f t="shared" si="8"/>
        <v/>
      </c>
      <c r="J27" s="16" t="str">
        <f t="shared" si="9"/>
        <v/>
      </c>
      <c r="K27" s="16" t="str">
        <f t="shared" si="10"/>
        <v/>
      </c>
      <c r="L27" s="16" t="str">
        <f t="shared" si="11"/>
        <v/>
      </c>
      <c r="M27" s="16" t="str">
        <f t="shared" si="12"/>
        <v/>
      </c>
      <c r="N27" s="16" t="str">
        <f t="shared" si="13"/>
        <v/>
      </c>
      <c r="O27" s="16" t="str">
        <f t="shared" si="14"/>
        <v/>
      </c>
      <c r="P27" s="16" t="str">
        <f t="shared" si="15"/>
        <v/>
      </c>
      <c r="Q27" s="16" t="str">
        <f t="shared" si="16"/>
        <v/>
      </c>
      <c r="R27" s="16" t="str">
        <f t="shared" si="17"/>
        <v/>
      </c>
      <c r="S27" s="16" t="str">
        <f t="shared" si="18"/>
        <v/>
      </c>
      <c r="T27" s="16" t="str">
        <f t="shared" si="19"/>
        <v/>
      </c>
      <c r="U27" s="16" t="str">
        <f t="shared" si="20"/>
        <v/>
      </c>
      <c r="V27" s="16" t="str">
        <f t="shared" si="21"/>
        <v/>
      </c>
      <c r="W27" s="16" t="str">
        <f t="shared" si="22"/>
        <v/>
      </c>
      <c r="X27" s="16" t="str">
        <f t="shared" si="23"/>
        <v/>
      </c>
      <c r="Y27" s="16" t="str">
        <f t="shared" si="24"/>
        <v/>
      </c>
      <c r="Z27" s="16" t="str">
        <f t="shared" si="25"/>
        <v/>
      </c>
      <c r="AA27" s="16" t="str">
        <f t="shared" si="26"/>
        <v/>
      </c>
      <c r="AB27" s="16" t="str">
        <f t="shared" si="27"/>
        <v/>
      </c>
      <c r="AC27" s="16" t="str">
        <f t="shared" si="28"/>
        <v/>
      </c>
      <c r="AD27" s="16" t="str">
        <f t="shared" si="29"/>
        <v/>
      </c>
      <c r="AE27" s="16" t="str">
        <f t="shared" si="30"/>
        <v/>
      </c>
      <c r="AF27" s="16" t="str">
        <f t="shared" si="31"/>
        <v/>
      </c>
    </row>
    <row r="28" spans="1:32" x14ac:dyDescent="0.2">
      <c r="A28" s="4"/>
      <c r="B28" s="4" t="str">
        <f>IF(A66="","","Vy")</f>
        <v/>
      </c>
      <c r="C28" s="16" t="str">
        <f t="shared" si="2"/>
        <v/>
      </c>
      <c r="D28" s="16" t="str">
        <f t="shared" si="3"/>
        <v/>
      </c>
      <c r="E28" s="16" t="str">
        <f t="shared" si="4"/>
        <v/>
      </c>
      <c r="F28" s="16" t="str">
        <f t="shared" si="5"/>
        <v/>
      </c>
      <c r="G28" s="16" t="str">
        <f t="shared" si="6"/>
        <v/>
      </c>
      <c r="H28" s="16" t="str">
        <f t="shared" si="7"/>
        <v/>
      </c>
      <c r="I28" s="16" t="str">
        <f t="shared" si="8"/>
        <v/>
      </c>
      <c r="J28" s="16" t="str">
        <f t="shared" si="9"/>
        <v/>
      </c>
      <c r="K28" s="16" t="str">
        <f t="shared" si="10"/>
        <v/>
      </c>
      <c r="L28" s="16" t="str">
        <f t="shared" si="11"/>
        <v/>
      </c>
      <c r="M28" s="16" t="str">
        <f t="shared" si="12"/>
        <v/>
      </c>
      <c r="N28" s="16" t="str">
        <f t="shared" si="13"/>
        <v/>
      </c>
      <c r="O28" s="16" t="str">
        <f t="shared" si="14"/>
        <v/>
      </c>
      <c r="P28" s="16" t="str">
        <f t="shared" si="15"/>
        <v/>
      </c>
      <c r="Q28" s="16" t="str">
        <f t="shared" si="16"/>
        <v/>
      </c>
      <c r="R28" s="16" t="str">
        <f t="shared" si="17"/>
        <v/>
      </c>
      <c r="S28" s="16" t="str">
        <f t="shared" si="18"/>
        <v/>
      </c>
      <c r="T28" s="16" t="str">
        <f t="shared" si="19"/>
        <v/>
      </c>
      <c r="U28" s="16" t="str">
        <f t="shared" si="20"/>
        <v/>
      </c>
      <c r="V28" s="16" t="str">
        <f t="shared" si="21"/>
        <v/>
      </c>
      <c r="W28" s="16" t="str">
        <f t="shared" si="22"/>
        <v/>
      </c>
      <c r="X28" s="16" t="str">
        <f t="shared" si="23"/>
        <v/>
      </c>
      <c r="Y28" s="16" t="str">
        <f t="shared" si="24"/>
        <v/>
      </c>
      <c r="Z28" s="16" t="str">
        <f t="shared" si="25"/>
        <v/>
      </c>
      <c r="AA28" s="16" t="str">
        <f t="shared" si="26"/>
        <v/>
      </c>
      <c r="AB28" s="16" t="str">
        <f t="shared" si="27"/>
        <v/>
      </c>
      <c r="AC28" s="16" t="str">
        <f t="shared" si="28"/>
        <v/>
      </c>
      <c r="AD28" s="16" t="str">
        <f t="shared" si="29"/>
        <v/>
      </c>
      <c r="AE28" s="16" t="str">
        <f t="shared" si="30"/>
        <v/>
      </c>
      <c r="AF28" s="16" t="str">
        <f t="shared" si="31"/>
        <v/>
      </c>
    </row>
    <row r="29" spans="1:32" x14ac:dyDescent="0.2">
      <c r="A29" s="13"/>
      <c r="B29" s="13" t="str">
        <f>IF(A67="","","Rot")</f>
        <v/>
      </c>
      <c r="C29" s="17" t="str">
        <f t="shared" si="2"/>
        <v/>
      </c>
      <c r="D29" s="17" t="str">
        <f t="shared" si="3"/>
        <v/>
      </c>
      <c r="E29" s="17" t="str">
        <f t="shared" si="4"/>
        <v/>
      </c>
      <c r="F29" s="17" t="str">
        <f t="shared" si="5"/>
        <v/>
      </c>
      <c r="G29" s="17" t="str">
        <f t="shared" si="6"/>
        <v/>
      </c>
      <c r="H29" s="17" t="str">
        <f t="shared" si="7"/>
        <v/>
      </c>
      <c r="I29" s="17" t="str">
        <f t="shared" si="8"/>
        <v/>
      </c>
      <c r="J29" s="17" t="str">
        <f t="shared" si="9"/>
        <v/>
      </c>
      <c r="K29" s="17" t="str">
        <f t="shared" si="10"/>
        <v/>
      </c>
      <c r="L29" s="17" t="str">
        <f t="shared" si="11"/>
        <v/>
      </c>
      <c r="M29" s="17" t="str">
        <f t="shared" si="12"/>
        <v/>
      </c>
      <c r="N29" s="17" t="str">
        <f t="shared" si="13"/>
        <v/>
      </c>
      <c r="O29" s="17" t="str">
        <f t="shared" si="14"/>
        <v/>
      </c>
      <c r="P29" s="17" t="str">
        <f t="shared" si="15"/>
        <v/>
      </c>
      <c r="Q29" s="17" t="str">
        <f t="shared" si="16"/>
        <v/>
      </c>
      <c r="R29" s="17" t="str">
        <f t="shared" si="17"/>
        <v/>
      </c>
      <c r="S29" s="17" t="str">
        <f t="shared" si="18"/>
        <v/>
      </c>
      <c r="T29" s="17" t="str">
        <f t="shared" si="19"/>
        <v/>
      </c>
      <c r="U29" s="17" t="str">
        <f t="shared" si="20"/>
        <v/>
      </c>
      <c r="V29" s="17" t="str">
        <f t="shared" si="21"/>
        <v/>
      </c>
      <c r="W29" s="17" t="str">
        <f t="shared" si="22"/>
        <v/>
      </c>
      <c r="X29" s="17" t="str">
        <f t="shared" si="23"/>
        <v/>
      </c>
      <c r="Y29" s="17" t="str">
        <f t="shared" si="24"/>
        <v/>
      </c>
      <c r="Z29" s="17" t="str">
        <f t="shared" si="25"/>
        <v/>
      </c>
      <c r="AA29" s="17" t="str">
        <f t="shared" si="26"/>
        <v/>
      </c>
      <c r="AB29" s="17" t="str">
        <f t="shared" si="27"/>
        <v/>
      </c>
      <c r="AC29" s="17" t="str">
        <f t="shared" si="28"/>
        <v/>
      </c>
      <c r="AD29" s="17" t="str">
        <f t="shared" si="29"/>
        <v/>
      </c>
      <c r="AE29" s="17" t="str">
        <f t="shared" si="30"/>
        <v/>
      </c>
      <c r="AF29" s="17" t="str">
        <f t="shared" si="31"/>
        <v/>
      </c>
    </row>
    <row r="30" spans="1:32" x14ac:dyDescent="0.2">
      <c r="A30" s="4" t="str">
        <f>IF(B68="","",B68)</f>
        <v/>
      </c>
      <c r="B30" s="4" t="str">
        <f>IF(A68="","","Vx")</f>
        <v/>
      </c>
      <c r="C30" s="16" t="str">
        <f t="shared" si="2"/>
        <v/>
      </c>
      <c r="D30" s="16" t="str">
        <f t="shared" si="3"/>
        <v/>
      </c>
      <c r="E30" s="16" t="str">
        <f t="shared" si="4"/>
        <v/>
      </c>
      <c r="F30" s="16" t="str">
        <f t="shared" si="5"/>
        <v/>
      </c>
      <c r="G30" s="16" t="str">
        <f t="shared" si="6"/>
        <v/>
      </c>
      <c r="H30" s="16" t="str">
        <f t="shared" si="7"/>
        <v/>
      </c>
      <c r="I30" s="16" t="str">
        <f t="shared" si="8"/>
        <v/>
      </c>
      <c r="J30" s="16" t="str">
        <f t="shared" si="9"/>
        <v/>
      </c>
      <c r="K30" s="16" t="str">
        <f t="shared" si="10"/>
        <v/>
      </c>
      <c r="L30" s="16" t="str">
        <f t="shared" si="11"/>
        <v/>
      </c>
      <c r="M30" s="16" t="str">
        <f t="shared" si="12"/>
        <v/>
      </c>
      <c r="N30" s="16" t="str">
        <f t="shared" si="13"/>
        <v/>
      </c>
      <c r="O30" s="16" t="str">
        <f t="shared" si="14"/>
        <v/>
      </c>
      <c r="P30" s="16" t="str">
        <f t="shared" si="15"/>
        <v/>
      </c>
      <c r="Q30" s="16" t="str">
        <f t="shared" si="16"/>
        <v/>
      </c>
      <c r="R30" s="16" t="str">
        <f t="shared" si="17"/>
        <v/>
      </c>
      <c r="S30" s="16" t="str">
        <f t="shared" si="18"/>
        <v/>
      </c>
      <c r="T30" s="16" t="str">
        <f t="shared" si="19"/>
        <v/>
      </c>
      <c r="U30" s="16" t="str">
        <f t="shared" si="20"/>
        <v/>
      </c>
      <c r="V30" s="16" t="str">
        <f t="shared" si="21"/>
        <v/>
      </c>
      <c r="W30" s="16" t="str">
        <f t="shared" si="22"/>
        <v/>
      </c>
      <c r="X30" s="16" t="str">
        <f t="shared" si="23"/>
        <v/>
      </c>
      <c r="Y30" s="16" t="str">
        <f t="shared" si="24"/>
        <v/>
      </c>
      <c r="Z30" s="16" t="str">
        <f t="shared" si="25"/>
        <v/>
      </c>
      <c r="AA30" s="16" t="str">
        <f t="shared" si="26"/>
        <v/>
      </c>
      <c r="AB30" s="16" t="str">
        <f t="shared" si="27"/>
        <v/>
      </c>
      <c r="AC30" s="16" t="str">
        <f t="shared" si="28"/>
        <v/>
      </c>
      <c r="AD30" s="16" t="str">
        <f t="shared" si="29"/>
        <v/>
      </c>
      <c r="AE30" s="16" t="str">
        <f t="shared" si="30"/>
        <v/>
      </c>
      <c r="AF30" s="16" t="str">
        <f t="shared" si="31"/>
        <v/>
      </c>
    </row>
    <row r="31" spans="1:32" x14ac:dyDescent="0.2">
      <c r="A31" s="4"/>
      <c r="B31" s="4" t="str">
        <f>IF(A69="","","Vy")</f>
        <v/>
      </c>
      <c r="C31" s="16" t="str">
        <f t="shared" si="2"/>
        <v/>
      </c>
      <c r="D31" s="16" t="str">
        <f t="shared" si="3"/>
        <v/>
      </c>
      <c r="E31" s="16" t="str">
        <f t="shared" si="4"/>
        <v/>
      </c>
      <c r="F31" s="16" t="str">
        <f t="shared" si="5"/>
        <v/>
      </c>
      <c r="G31" s="16" t="str">
        <f t="shared" si="6"/>
        <v/>
      </c>
      <c r="H31" s="16" t="str">
        <f t="shared" si="7"/>
        <v/>
      </c>
      <c r="I31" s="16" t="str">
        <f t="shared" si="8"/>
        <v/>
      </c>
      <c r="J31" s="16" t="str">
        <f t="shared" si="9"/>
        <v/>
      </c>
      <c r="K31" s="16" t="str">
        <f t="shared" si="10"/>
        <v/>
      </c>
      <c r="L31" s="16" t="str">
        <f t="shared" si="11"/>
        <v/>
      </c>
      <c r="M31" s="16" t="str">
        <f t="shared" si="12"/>
        <v/>
      </c>
      <c r="N31" s="16" t="str">
        <f t="shared" si="13"/>
        <v/>
      </c>
      <c r="O31" s="16" t="str">
        <f t="shared" si="14"/>
        <v/>
      </c>
      <c r="P31" s="16" t="str">
        <f t="shared" si="15"/>
        <v/>
      </c>
      <c r="Q31" s="16" t="str">
        <f t="shared" si="16"/>
        <v/>
      </c>
      <c r="R31" s="16" t="str">
        <f t="shared" si="17"/>
        <v/>
      </c>
      <c r="S31" s="16" t="str">
        <f t="shared" si="18"/>
        <v/>
      </c>
      <c r="T31" s="16" t="str">
        <f t="shared" si="19"/>
        <v/>
      </c>
      <c r="U31" s="16" t="str">
        <f t="shared" si="20"/>
        <v/>
      </c>
      <c r="V31" s="16" t="str">
        <f t="shared" si="21"/>
        <v/>
      </c>
      <c r="W31" s="16" t="str">
        <f t="shared" si="22"/>
        <v/>
      </c>
      <c r="X31" s="16" t="str">
        <f t="shared" si="23"/>
        <v/>
      </c>
      <c r="Y31" s="16" t="str">
        <f t="shared" si="24"/>
        <v/>
      </c>
      <c r="Z31" s="16" t="str">
        <f t="shared" si="25"/>
        <v/>
      </c>
      <c r="AA31" s="16" t="str">
        <f t="shared" si="26"/>
        <v/>
      </c>
      <c r="AB31" s="16" t="str">
        <f t="shared" si="27"/>
        <v/>
      </c>
      <c r="AC31" s="16" t="str">
        <f t="shared" si="28"/>
        <v/>
      </c>
      <c r="AD31" s="16" t="str">
        <f t="shared" si="29"/>
        <v/>
      </c>
      <c r="AE31" s="16" t="str">
        <f t="shared" si="30"/>
        <v/>
      </c>
      <c r="AF31" s="16" t="str">
        <f t="shared" si="31"/>
        <v/>
      </c>
    </row>
    <row r="32" spans="1:32" x14ac:dyDescent="0.2">
      <c r="A32" s="13"/>
      <c r="B32" s="13" t="str">
        <f>IF(A70="","","Rot")</f>
        <v/>
      </c>
      <c r="C32" s="17" t="str">
        <f t="shared" si="2"/>
        <v/>
      </c>
      <c r="D32" s="17" t="str">
        <f t="shared" si="3"/>
        <v/>
      </c>
      <c r="E32" s="17" t="str">
        <f t="shared" si="4"/>
        <v/>
      </c>
      <c r="F32" s="17" t="str">
        <f t="shared" si="5"/>
        <v/>
      </c>
      <c r="G32" s="17" t="str">
        <f t="shared" si="6"/>
        <v/>
      </c>
      <c r="H32" s="17" t="str">
        <f t="shared" si="7"/>
        <v/>
      </c>
      <c r="I32" s="17" t="str">
        <f t="shared" si="8"/>
        <v/>
      </c>
      <c r="J32" s="17" t="str">
        <f t="shared" si="9"/>
        <v/>
      </c>
      <c r="K32" s="17" t="str">
        <f t="shared" si="10"/>
        <v/>
      </c>
      <c r="L32" s="17" t="str">
        <f t="shared" si="11"/>
        <v/>
      </c>
      <c r="M32" s="17" t="str">
        <f t="shared" si="12"/>
        <v/>
      </c>
      <c r="N32" s="17" t="str">
        <f t="shared" si="13"/>
        <v/>
      </c>
      <c r="O32" s="17" t="str">
        <f t="shared" si="14"/>
        <v/>
      </c>
      <c r="P32" s="17" t="str">
        <f t="shared" si="15"/>
        <v/>
      </c>
      <c r="Q32" s="17" t="str">
        <f t="shared" si="16"/>
        <v/>
      </c>
      <c r="R32" s="17" t="str">
        <f t="shared" si="17"/>
        <v/>
      </c>
      <c r="S32" s="17" t="str">
        <f t="shared" si="18"/>
        <v/>
      </c>
      <c r="T32" s="17" t="str">
        <f t="shared" si="19"/>
        <v/>
      </c>
      <c r="U32" s="17" t="str">
        <f t="shared" si="20"/>
        <v/>
      </c>
      <c r="V32" s="17" t="str">
        <f t="shared" si="21"/>
        <v/>
      </c>
      <c r="W32" s="17" t="str">
        <f t="shared" si="22"/>
        <v/>
      </c>
      <c r="X32" s="17" t="str">
        <f t="shared" si="23"/>
        <v/>
      </c>
      <c r="Y32" s="17" t="str">
        <f t="shared" si="24"/>
        <v/>
      </c>
      <c r="Z32" s="17" t="str">
        <f t="shared" si="25"/>
        <v/>
      </c>
      <c r="AA32" s="17" t="str">
        <f t="shared" si="26"/>
        <v/>
      </c>
      <c r="AB32" s="17" t="str">
        <f t="shared" si="27"/>
        <v/>
      </c>
      <c r="AC32" s="17" t="str">
        <f t="shared" si="28"/>
        <v/>
      </c>
      <c r="AD32" s="17" t="str">
        <f t="shared" si="29"/>
        <v/>
      </c>
      <c r="AE32" s="17" t="str">
        <f t="shared" si="30"/>
        <v/>
      </c>
      <c r="AF32" s="17" t="str">
        <f t="shared" si="31"/>
        <v/>
      </c>
    </row>
    <row r="33" spans="1:63" x14ac:dyDescent="0.2">
      <c r="A33" s="4" t="str">
        <f>IF(B71="","",B71)</f>
        <v/>
      </c>
      <c r="B33" s="4" t="str">
        <f>IF(A71="","","Vx")</f>
        <v/>
      </c>
      <c r="C33" s="16" t="str">
        <f t="shared" si="2"/>
        <v/>
      </c>
      <c r="D33" s="16" t="str">
        <f t="shared" si="3"/>
        <v/>
      </c>
      <c r="E33" s="16" t="str">
        <f t="shared" si="4"/>
        <v/>
      </c>
      <c r="F33" s="16" t="str">
        <f t="shared" si="5"/>
        <v/>
      </c>
      <c r="G33" s="16" t="str">
        <f t="shared" si="6"/>
        <v/>
      </c>
      <c r="H33" s="16" t="str">
        <f t="shared" si="7"/>
        <v/>
      </c>
      <c r="I33" s="16" t="str">
        <f t="shared" si="8"/>
        <v/>
      </c>
      <c r="J33" s="16" t="str">
        <f t="shared" si="9"/>
        <v/>
      </c>
      <c r="K33" s="16" t="str">
        <f t="shared" si="10"/>
        <v/>
      </c>
      <c r="L33" s="16" t="str">
        <f t="shared" si="11"/>
        <v/>
      </c>
      <c r="M33" s="16" t="str">
        <f t="shared" si="12"/>
        <v/>
      </c>
      <c r="N33" s="16" t="str">
        <f t="shared" si="13"/>
        <v/>
      </c>
      <c r="O33" s="16" t="str">
        <f t="shared" si="14"/>
        <v/>
      </c>
      <c r="P33" s="16" t="str">
        <f t="shared" si="15"/>
        <v/>
      </c>
      <c r="Q33" s="16" t="str">
        <f t="shared" si="16"/>
        <v/>
      </c>
      <c r="R33" s="16" t="str">
        <f t="shared" si="17"/>
        <v/>
      </c>
      <c r="S33" s="16" t="str">
        <f t="shared" si="18"/>
        <v/>
      </c>
      <c r="T33" s="16" t="str">
        <f t="shared" si="19"/>
        <v/>
      </c>
      <c r="U33" s="16" t="str">
        <f t="shared" si="20"/>
        <v/>
      </c>
      <c r="V33" s="16" t="str">
        <f t="shared" si="21"/>
        <v/>
      </c>
      <c r="W33" s="16" t="str">
        <f t="shared" si="22"/>
        <v/>
      </c>
      <c r="X33" s="16" t="str">
        <f t="shared" si="23"/>
        <v/>
      </c>
      <c r="Y33" s="16" t="str">
        <f t="shared" si="24"/>
        <v/>
      </c>
      <c r="Z33" s="16" t="str">
        <f t="shared" si="25"/>
        <v/>
      </c>
      <c r="AA33" s="16" t="str">
        <f t="shared" si="26"/>
        <v/>
      </c>
      <c r="AB33" s="16" t="str">
        <f t="shared" si="27"/>
        <v/>
      </c>
      <c r="AC33" s="16" t="str">
        <f t="shared" si="28"/>
        <v/>
      </c>
      <c r="AD33" s="16" t="str">
        <f t="shared" si="29"/>
        <v/>
      </c>
      <c r="AE33" s="16" t="str">
        <f t="shared" si="30"/>
        <v/>
      </c>
      <c r="AF33" s="16" t="str">
        <f t="shared" si="31"/>
        <v/>
      </c>
    </row>
    <row r="34" spans="1:63" x14ac:dyDescent="0.2">
      <c r="A34" s="4"/>
      <c r="B34" s="4" t="str">
        <f>IF(A72="","","Vy")</f>
        <v/>
      </c>
      <c r="C34" s="16" t="str">
        <f t="shared" si="2"/>
        <v/>
      </c>
      <c r="D34" s="16" t="str">
        <f t="shared" si="3"/>
        <v/>
      </c>
      <c r="E34" s="16" t="str">
        <f t="shared" si="4"/>
        <v/>
      </c>
      <c r="F34" s="16" t="str">
        <f t="shared" si="5"/>
        <v/>
      </c>
      <c r="G34" s="16" t="str">
        <f t="shared" si="6"/>
        <v/>
      </c>
      <c r="H34" s="16" t="str">
        <f t="shared" si="7"/>
        <v/>
      </c>
      <c r="I34" s="16" t="str">
        <f t="shared" si="8"/>
        <v/>
      </c>
      <c r="J34" s="16" t="str">
        <f t="shared" si="9"/>
        <v/>
      </c>
      <c r="K34" s="16" t="str">
        <f t="shared" si="10"/>
        <v/>
      </c>
      <c r="L34" s="16" t="str">
        <f t="shared" si="11"/>
        <v/>
      </c>
      <c r="M34" s="16" t="str">
        <f t="shared" si="12"/>
        <v/>
      </c>
      <c r="N34" s="16" t="str">
        <f t="shared" si="13"/>
        <v/>
      </c>
      <c r="O34" s="16" t="str">
        <f t="shared" si="14"/>
        <v/>
      </c>
      <c r="P34" s="16" t="str">
        <f t="shared" si="15"/>
        <v/>
      </c>
      <c r="Q34" s="16" t="str">
        <f t="shared" si="16"/>
        <v/>
      </c>
      <c r="R34" s="16" t="str">
        <f t="shared" si="17"/>
        <v/>
      </c>
      <c r="S34" s="16" t="str">
        <f t="shared" si="18"/>
        <v/>
      </c>
      <c r="T34" s="16" t="str">
        <f t="shared" si="19"/>
        <v/>
      </c>
      <c r="U34" s="16" t="str">
        <f t="shared" si="20"/>
        <v/>
      </c>
      <c r="V34" s="16" t="str">
        <f t="shared" si="21"/>
        <v/>
      </c>
      <c r="W34" s="16" t="str">
        <f t="shared" si="22"/>
        <v/>
      </c>
      <c r="X34" s="16" t="str">
        <f t="shared" si="23"/>
        <v/>
      </c>
      <c r="Y34" s="16" t="str">
        <f t="shared" si="24"/>
        <v/>
      </c>
      <c r="Z34" s="16" t="str">
        <f t="shared" si="25"/>
        <v/>
      </c>
      <c r="AA34" s="16" t="str">
        <f t="shared" si="26"/>
        <v/>
      </c>
      <c r="AB34" s="16" t="str">
        <f t="shared" si="27"/>
        <v/>
      </c>
      <c r="AC34" s="16" t="str">
        <f t="shared" si="28"/>
        <v/>
      </c>
      <c r="AD34" s="16" t="str">
        <f t="shared" si="29"/>
        <v/>
      </c>
      <c r="AE34" s="16" t="str">
        <f t="shared" si="30"/>
        <v/>
      </c>
      <c r="AF34" s="16" t="str">
        <f t="shared" si="31"/>
        <v/>
      </c>
    </row>
    <row r="35" spans="1:63" x14ac:dyDescent="0.2">
      <c r="A35" s="13"/>
      <c r="B35" s="13" t="str">
        <f>IF(A73="","","Rot")</f>
        <v/>
      </c>
      <c r="C35" s="17" t="str">
        <f t="shared" si="2"/>
        <v/>
      </c>
      <c r="D35" s="17" t="str">
        <f t="shared" si="3"/>
        <v/>
      </c>
      <c r="E35" s="17" t="str">
        <f t="shared" si="4"/>
        <v/>
      </c>
      <c r="F35" s="17" t="str">
        <f t="shared" si="5"/>
        <v/>
      </c>
      <c r="G35" s="17" t="str">
        <f t="shared" si="6"/>
        <v/>
      </c>
      <c r="H35" s="17" t="str">
        <f t="shared" si="7"/>
        <v/>
      </c>
      <c r="I35" s="17" t="str">
        <f t="shared" si="8"/>
        <v/>
      </c>
      <c r="J35" s="17" t="str">
        <f t="shared" si="9"/>
        <v/>
      </c>
      <c r="K35" s="17" t="str">
        <f t="shared" si="10"/>
        <v/>
      </c>
      <c r="L35" s="17" t="str">
        <f t="shared" si="11"/>
        <v/>
      </c>
      <c r="M35" s="17" t="str">
        <f t="shared" si="12"/>
        <v/>
      </c>
      <c r="N35" s="17" t="str">
        <f t="shared" si="13"/>
        <v/>
      </c>
      <c r="O35" s="17" t="str">
        <f t="shared" si="14"/>
        <v/>
      </c>
      <c r="P35" s="17" t="str">
        <f t="shared" si="15"/>
        <v/>
      </c>
      <c r="Q35" s="17" t="str">
        <f t="shared" si="16"/>
        <v/>
      </c>
      <c r="R35" s="17" t="str">
        <f t="shared" si="17"/>
        <v/>
      </c>
      <c r="S35" s="17" t="str">
        <f t="shared" si="18"/>
        <v/>
      </c>
      <c r="T35" s="17" t="str">
        <f t="shared" si="19"/>
        <v/>
      </c>
      <c r="U35" s="17" t="str">
        <f t="shared" si="20"/>
        <v/>
      </c>
      <c r="V35" s="17" t="str">
        <f t="shared" si="21"/>
        <v/>
      </c>
      <c r="W35" s="17" t="str">
        <f t="shared" si="22"/>
        <v/>
      </c>
      <c r="X35" s="17" t="str">
        <f t="shared" si="23"/>
        <v/>
      </c>
      <c r="Y35" s="17" t="str">
        <f t="shared" si="24"/>
        <v/>
      </c>
      <c r="Z35" s="17" t="str">
        <f t="shared" si="25"/>
        <v/>
      </c>
      <c r="AA35" s="17" t="str">
        <f t="shared" si="26"/>
        <v/>
      </c>
      <c r="AB35" s="17" t="str">
        <f t="shared" si="27"/>
        <v/>
      </c>
      <c r="AC35" s="17" t="str">
        <f t="shared" si="28"/>
        <v/>
      </c>
      <c r="AD35" s="17" t="str">
        <f t="shared" si="29"/>
        <v/>
      </c>
      <c r="AE35" s="17" t="str">
        <f t="shared" si="30"/>
        <v/>
      </c>
      <c r="AF35" s="17" t="str">
        <f t="shared" si="31"/>
        <v/>
      </c>
    </row>
    <row r="36" spans="1:63" x14ac:dyDescent="0.2">
      <c r="B36" s="6" t="s">
        <v>5</v>
      </c>
      <c r="C36" s="2">
        <f>INDEX(SPI!$B$1:$I$931,$A44+(3*$B$1+2)*C$5+1,2)</f>
        <v>0.83299999999999996</v>
      </c>
      <c r="D36" s="2">
        <f>INDEX(SPI!$B$1:$I$931,$A44+(3*$B$1+2)*D$5+1,2)</f>
        <v>0.75600000000000001</v>
      </c>
      <c r="E36" s="2">
        <f>INDEX(SPI!$B$1:$I$931,$A44+(3*$B$1+2)*E$5+1,2)</f>
        <v>0.72299999999999998</v>
      </c>
      <c r="F36" s="2">
        <f>INDEX(SPI!$B$1:$I$931,$A44+(3*$B$1+2)*F$5+1,2)</f>
        <v>0.28000000000000003</v>
      </c>
      <c r="G36" s="2">
        <f>INDEX(SPI!$B$1:$I$931,$A44+(3*$B$1+2)*G$5+1,2)</f>
        <v>0.25800000000000001</v>
      </c>
      <c r="H36" s="2">
        <f>INDEX(SPI!$B$1:$I$931,$A44+(3*$B$1+2)*H$5+1,2)</f>
        <v>0.24399999999999999</v>
      </c>
      <c r="I36" s="2">
        <f>INDEX(SPI!$B$1:$I$931,$A44+(3*$B$1+2)*I$5+1,2)</f>
        <v>0.14899999999999999</v>
      </c>
      <c r="J36" s="2">
        <f>INDEX(SPI!$B$1:$I$931,$A44+(3*$B$1+2)*J$5+1,2)</f>
        <v>0.14399999999999999</v>
      </c>
      <c r="K36" s="2">
        <f>INDEX(SPI!$B$1:$I$931,$A44+(3*$B$1+2)*K$5+1,2)</f>
        <v>0.13300000000000001</v>
      </c>
      <c r="L36" s="2">
        <f>INDEX(SPI!$B$1:$I$931,$A44+(3*$B$1+2)*L$5+1,2)</f>
        <v>9.9000000000000005E-2</v>
      </c>
      <c r="M36" s="2">
        <f>INDEX(SPI!$B$1:$I$931,$A44+(3*$B$1+2)*M$5+1,2)</f>
        <v>9.9000000000000005E-2</v>
      </c>
      <c r="N36" s="2">
        <f>INDEX(SPI!$B$1:$I$931,$A44+(3*$B$1+2)*N$5+1,2)</f>
        <v>8.8999999999999996E-2</v>
      </c>
      <c r="O36" s="2">
        <f>INDEX(SPI!$B$1:$I$931,$A44+(3*$B$1+2)*O$5+1,2)</f>
        <v>7.3999999999999996E-2</v>
      </c>
      <c r="P36" s="2">
        <f>INDEX(SPI!$B$1:$I$931,$A44+(3*$B$1+2)*P$5+1,2)</f>
        <v>7.0999999999999994E-2</v>
      </c>
      <c r="Q36" s="2">
        <f>INDEX(SPI!$B$1:$I$931,$A44+(3*$B$1+2)*Q$5+1,2)</f>
        <v>6.5000000000000002E-2</v>
      </c>
      <c r="R36" s="2">
        <f>INDEX(SPI!$B$1:$I$931,$A44+(3*$B$1+2)*R$5+1,2)</f>
        <v>0</v>
      </c>
      <c r="S36" s="2">
        <f>INDEX(SPI!$B$1:$I$931,$A44+(3*$B$1+2)*S$5+1,2)</f>
        <v>0</v>
      </c>
      <c r="T36" s="2">
        <f>INDEX(SPI!$B$1:$I$931,$A44+(3*$B$1+2)*T$5+1,2)</f>
        <v>0</v>
      </c>
      <c r="U36" s="2">
        <f>INDEX(SPI!$B$1:$I$931,$A44+(3*$B$1+2)*U$5+1,2)</f>
        <v>0</v>
      </c>
      <c r="V36" s="2">
        <f>INDEX(SPI!$B$1:$I$931,$A44+(3*$B$1+2)*V$5+1,2)</f>
        <v>0</v>
      </c>
      <c r="W36" s="2">
        <f>INDEX(SPI!$B$1:$I$931,$A44+(3*$B$1+2)*W$5+1,2)</f>
        <v>0</v>
      </c>
      <c r="X36" s="2">
        <f>INDEX(SPI!$B$1:$I$931,$A44+(3*$B$1+2)*X$5+1,2)</f>
        <v>0</v>
      </c>
      <c r="Y36" s="2">
        <f>INDEX(SPI!$B$1:$I$931,$A44+(3*$B$1+2)*Y$5+1,2)</f>
        <v>0</v>
      </c>
      <c r="Z36" s="2">
        <f>INDEX(SPI!$B$1:$I$931,$A44+(3*$B$1+2)*Z$5+1,2)</f>
        <v>0</v>
      </c>
      <c r="AA36" s="2">
        <f>INDEX(SPI!$B$1:$I$931,$A44+(3*$B$1+2)*AA$5+1,2)</f>
        <v>0</v>
      </c>
      <c r="AB36" s="2">
        <f>INDEX(SPI!$B$1:$I$931,$A44+(3*$B$1+2)*AB$5+1,2)</f>
        <v>0</v>
      </c>
      <c r="AC36" s="2">
        <f>INDEX(SPI!$B$1:$I$931,$A44+(3*$B$1+2)*AC$5+1,2)</f>
        <v>0</v>
      </c>
      <c r="AD36" s="2">
        <f>INDEX(SPI!$B$1:$I$931,$A44+(3*$B$1+2)*AD$5+1,2)</f>
        <v>0</v>
      </c>
      <c r="AE36" s="2">
        <f>INDEX(SPI!$B$1:$I$931,$A44+(3*$B$1+2)*AE$5+1,2)</f>
        <v>0</v>
      </c>
      <c r="AF36" s="2">
        <f>INDEX(SPI!$B$1:$I$931,$A44+(3*$B$1+2)*AF$5+1,2)</f>
        <v>0</v>
      </c>
    </row>
    <row r="37" spans="1:63" x14ac:dyDescent="0.2">
      <c r="B37" s="6" t="s">
        <v>91</v>
      </c>
      <c r="C37" s="2">
        <f>INDEX(SPI!$B$1:$I$931,$A44+(3*$B$1+2)*C5,7)</f>
        <v>0</v>
      </c>
      <c r="D37" s="2">
        <f>INDEX(SPI!$B$1:$I$931,$A44+(3*$B$1+2)*D5,7)</f>
        <v>81.789000000000001</v>
      </c>
      <c r="E37" s="2">
        <f>INDEX(SPI!$B$1:$I$931,$A44+(3*$B$1+2)*E5,7)</f>
        <v>3.2040000000000002</v>
      </c>
      <c r="F37" s="2">
        <f>INDEX(SPI!$B$1:$I$931,$A44+(3*$B$1+2)*F5,7)</f>
        <v>0</v>
      </c>
      <c r="G37" s="2">
        <f>INDEX(SPI!$B$1:$I$931,$A44+(3*$B$1+2)*G5,7)</f>
        <v>10.016999999999999</v>
      </c>
      <c r="H37" s="2">
        <f>INDEX(SPI!$B$1:$I$931,$A44+(3*$B$1+2)*H5,7)</f>
        <v>0.27300000000000002</v>
      </c>
      <c r="I37" s="2">
        <f>INDEX(SPI!$B$1:$I$931,$A44+(3*$B$1+2)*I5,7)</f>
        <v>0</v>
      </c>
      <c r="J37" s="2">
        <f>INDEX(SPI!$B$1:$I$931,$A44+(3*$B$1+2)*J5,7)</f>
        <v>2.9820000000000002</v>
      </c>
      <c r="K37" s="2">
        <f>INDEX(SPI!$B$1:$I$931,$A44+(3*$B$1+2)*K5,7)</f>
        <v>3.1E-2</v>
      </c>
      <c r="L37" s="2">
        <f>INDEX(SPI!$B$1:$I$931,$A44+(3*$B$1+2)*L5,7)</f>
        <v>1.1559999999999999</v>
      </c>
      <c r="M37" s="2">
        <f>INDEX(SPI!$B$1:$I$931,$A44+(3*$B$1+2)*M5,7)</f>
        <v>5.0000000000000001E-3</v>
      </c>
      <c r="N37" s="2">
        <f>INDEX(SPI!$B$1:$I$931,$A44+(3*$B$1+2)*N5,7)</f>
        <v>5.0000000000000001E-3</v>
      </c>
      <c r="O37" s="2">
        <f>INDEX(SPI!$B$1:$I$931,$A44+(3*$B$1+2)*O5,7)</f>
        <v>0.44500000000000001</v>
      </c>
      <c r="P37" s="2">
        <f>INDEX(SPI!$B$1:$I$931,$A44+(3*$B$1+2)*P5,7)</f>
        <v>0</v>
      </c>
      <c r="Q37" s="2">
        <f>INDEX(SPI!$B$1:$I$931,$A44+(3*$B$1+2)*Q5,7)</f>
        <v>1E-3</v>
      </c>
      <c r="R37" s="2">
        <f>INDEX(SPI!$B$1:$I$931,$A44+(3*$B$1+2)*R5,7)</f>
        <v>0</v>
      </c>
      <c r="S37" s="2">
        <f>INDEX(SPI!$B$1:$I$931,$A44+(3*$B$1+2)*S5,7)</f>
        <v>0</v>
      </c>
      <c r="T37" s="2">
        <f>INDEX(SPI!$B$1:$I$931,$A44+(3*$B$1+2)*T5,7)</f>
        <v>0</v>
      </c>
      <c r="U37" s="2">
        <f>INDEX(SPI!$B$1:$I$931,$A44+(3*$B$1+2)*U5,7)</f>
        <v>0</v>
      </c>
      <c r="V37" s="2">
        <f>INDEX(SPI!$B$1:$I$931,$A44+(3*$B$1+2)*V5,7)</f>
        <v>0</v>
      </c>
      <c r="W37" s="2">
        <f>INDEX(SPI!$B$1:$I$931,$A44+(3*$B$1+2)*W5,7)</f>
        <v>0</v>
      </c>
      <c r="X37" s="2">
        <f>INDEX(SPI!$B$1:$I$931,$A44+(3*$B$1+2)*X5,7)</f>
        <v>0</v>
      </c>
      <c r="Y37" s="2">
        <f>INDEX(SPI!$B$1:$I$931,$A44+(3*$B$1+2)*Y5,7)</f>
        <v>0</v>
      </c>
      <c r="Z37" s="2">
        <f>INDEX(SPI!$B$1:$I$931,$A44+(3*$B$1+2)*Z5,7)</f>
        <v>0</v>
      </c>
      <c r="AA37" s="2">
        <f>INDEX(SPI!$B$1:$I$931,$A44+(3*$B$1+2)*AA5,7)</f>
        <v>0</v>
      </c>
      <c r="AB37" s="2">
        <f>INDEX(SPI!$B$1:$I$931,$A44+(3*$B$1+2)*AB5,7)</f>
        <v>0</v>
      </c>
      <c r="AC37" s="2">
        <f>INDEX(SPI!$B$1:$I$931,$A44+(3*$B$1+2)*AC5,7)</f>
        <v>0</v>
      </c>
      <c r="AD37" s="2">
        <f>INDEX(SPI!$B$1:$I$931,$A44+(3*$B$1+2)*AD5,7)</f>
        <v>0</v>
      </c>
      <c r="AE37" s="2">
        <f>INDEX(SPI!$B$1:$I$931,$A44+(3*$B$1+2)*AE5,7)</f>
        <v>0</v>
      </c>
      <c r="AF37" s="2">
        <f>INDEX(SPI!$B$1:$I$931,$A44+(3*$B$1+2)*AF5,7)</f>
        <v>0</v>
      </c>
    </row>
    <row r="38" spans="1:63" x14ac:dyDescent="0.2">
      <c r="B38" s="6" t="s">
        <v>92</v>
      </c>
      <c r="C38" s="2">
        <f>INDEX(SPI!$B$1:$I$931,$A44+(3*$B$1+2)*C5,8)</f>
        <v>82.597999999999999</v>
      </c>
      <c r="D38" s="2">
        <f>INDEX(SPI!$B$1:$I$931,$A44+(3*$B$1+2)*D5,8)</f>
        <v>1E-3</v>
      </c>
      <c r="E38" s="2">
        <f>INDEX(SPI!$B$1:$I$931,$A44+(3*$B$1+2)*E5,8)</f>
        <v>1.4E-2</v>
      </c>
      <c r="F38" s="2">
        <f>INDEX(SPI!$B$1:$I$931,$A44+(3*$B$1+2)*F5,8)</f>
        <v>11.566000000000001</v>
      </c>
      <c r="G38" s="2">
        <f>INDEX(SPI!$B$1:$I$931,$A44+(3*$B$1+2)*G5,8)</f>
        <v>0</v>
      </c>
      <c r="H38" s="2">
        <f>INDEX(SPI!$B$1:$I$931,$A44+(3*$B$1+2)*H5,8)</f>
        <v>2E-3</v>
      </c>
      <c r="I38" s="2">
        <f>INDEX(SPI!$B$1:$I$931,$A44+(3*$B$1+2)*I5,8)</f>
        <v>3.5659999999999998</v>
      </c>
      <c r="J38" s="2">
        <f>INDEX(SPI!$B$1:$I$931,$A44+(3*$B$1+2)*J5,8)</f>
        <v>0</v>
      </c>
      <c r="K38" s="2">
        <f>INDEX(SPI!$B$1:$I$931,$A44+(3*$B$1+2)*K5,8)</f>
        <v>1E-3</v>
      </c>
      <c r="L38" s="2">
        <f>INDEX(SPI!$B$1:$I$931,$A44+(3*$B$1+2)*L5,8)</f>
        <v>6.0000000000000001E-3</v>
      </c>
      <c r="M38" s="2">
        <f>INDEX(SPI!$B$1:$I$931,$A44+(3*$B$1+2)*M5,8)</f>
        <v>1.518</v>
      </c>
      <c r="N38" s="2">
        <f>INDEX(SPI!$B$1:$I$931,$A44+(3*$B$1+2)*N5,8)</f>
        <v>0</v>
      </c>
      <c r="O38" s="2">
        <f>INDEX(SPI!$B$1:$I$931,$A44+(3*$B$1+2)*O5,8)</f>
        <v>0</v>
      </c>
      <c r="P38" s="2">
        <f>INDEX(SPI!$B$1:$I$931,$A44+(3*$B$1+2)*P5,8)</f>
        <v>0.59799999999999998</v>
      </c>
      <c r="Q38" s="2">
        <f>INDEX(SPI!$B$1:$I$931,$A44+(3*$B$1+2)*Q5,8)</f>
        <v>0</v>
      </c>
      <c r="R38" s="2">
        <f>INDEX(SPI!$B$1:$I$931,$A44+(3*$B$1+2)*R5,8)</f>
        <v>0</v>
      </c>
      <c r="S38" s="2">
        <f>INDEX(SPI!$B$1:$I$931,$A44+(3*$B$1+2)*S5,8)</f>
        <v>0</v>
      </c>
      <c r="T38" s="2">
        <f>INDEX(SPI!$B$1:$I$931,$A44+(3*$B$1+2)*T5,8)</f>
        <v>0</v>
      </c>
      <c r="U38" s="2">
        <f>INDEX(SPI!$B$1:$I$931,$A44+(3*$B$1+2)*U5,8)</f>
        <v>0</v>
      </c>
      <c r="V38" s="2">
        <f>INDEX(SPI!$B$1:$I$931,$A44+(3*$B$1+2)*V5,8)</f>
        <v>0</v>
      </c>
      <c r="W38" s="2">
        <f>INDEX(SPI!$B$1:$I$931,$A44+(3*$B$1+2)*W5,8)</f>
        <v>0</v>
      </c>
      <c r="X38" s="2">
        <f>INDEX(SPI!$B$1:$I$931,$A44+(3*$B$1+2)*X5,8)</f>
        <v>0</v>
      </c>
      <c r="Y38" s="2">
        <f>INDEX(SPI!$B$1:$I$931,$A44+(3*$B$1+2)*Y5,8)</f>
        <v>0</v>
      </c>
      <c r="Z38" s="2">
        <f>INDEX(SPI!$B$1:$I$931,$A44+(3*$B$1+2)*Z5,8)</f>
        <v>0</v>
      </c>
      <c r="AA38" s="2">
        <f>INDEX(SPI!$B$1:$I$931,$A44+(3*$B$1+2)*AA5,8)</f>
        <v>0</v>
      </c>
      <c r="AB38" s="2">
        <f>INDEX(SPI!$B$1:$I$931,$A44+(3*$B$1+2)*AB5,8)</f>
        <v>0</v>
      </c>
      <c r="AC38" s="2">
        <f>INDEX(SPI!$B$1:$I$931,$A44+(3*$B$1+2)*AC5,8)</f>
        <v>0</v>
      </c>
      <c r="AD38" s="2">
        <f>INDEX(SPI!$B$1:$I$931,$A44+(3*$B$1+2)*AD5,8)</f>
        <v>0</v>
      </c>
      <c r="AE38" s="2">
        <f>INDEX(SPI!$B$1:$I$931,$A44+(3*$B$1+2)*AE5,8)</f>
        <v>0</v>
      </c>
      <c r="AF38" s="2">
        <f>INDEX(SPI!$B$1:$I$931,$A44+(3*$B$1+2)*AF5,8)</f>
        <v>0</v>
      </c>
    </row>
    <row r="41" spans="1:63" x14ac:dyDescent="0.2">
      <c r="A41" s="7" t="s">
        <v>41</v>
      </c>
    </row>
    <row r="42" spans="1:63" x14ac:dyDescent="0.2">
      <c r="D42" s="1" t="s">
        <v>3</v>
      </c>
      <c r="F42" s="1" t="s">
        <v>3</v>
      </c>
      <c r="H42" s="1" t="s">
        <v>3</v>
      </c>
      <c r="J42" s="1" t="s">
        <v>3</v>
      </c>
      <c r="L42" s="1" t="s">
        <v>3</v>
      </c>
      <c r="N42" s="1" t="s">
        <v>3</v>
      </c>
      <c r="P42" s="1" t="s">
        <v>3</v>
      </c>
      <c r="R42" s="1" t="s">
        <v>3</v>
      </c>
      <c r="T42" s="1" t="s">
        <v>3</v>
      </c>
      <c r="V42" s="1" t="s">
        <v>3</v>
      </c>
      <c r="X42" s="1" t="s">
        <v>3</v>
      </c>
      <c r="Z42" s="1" t="s">
        <v>3</v>
      </c>
      <c r="AB42" s="1" t="s">
        <v>3</v>
      </c>
      <c r="AD42" s="1" t="s">
        <v>3</v>
      </c>
      <c r="AF42" s="1" t="s">
        <v>3</v>
      </c>
      <c r="AH42" s="1" t="s">
        <v>3</v>
      </c>
      <c r="AJ42" s="1" t="s">
        <v>3</v>
      </c>
      <c r="AL42" s="1" t="s">
        <v>3</v>
      </c>
      <c r="AN42" s="1" t="s">
        <v>3</v>
      </c>
      <c r="AP42" s="1" t="s">
        <v>3</v>
      </c>
      <c r="AR42" s="1" t="s">
        <v>3</v>
      </c>
      <c r="AT42" s="1" t="s">
        <v>3</v>
      </c>
      <c r="AV42" s="1" t="s">
        <v>3</v>
      </c>
      <c r="AX42" s="1" t="s">
        <v>3</v>
      </c>
      <c r="AZ42" s="1" t="s">
        <v>3</v>
      </c>
      <c r="BB42" s="1" t="s">
        <v>3</v>
      </c>
      <c r="BD42" s="1" t="s">
        <v>3</v>
      </c>
      <c r="BF42" s="1" t="s">
        <v>3</v>
      </c>
      <c r="BH42" s="1" t="s">
        <v>3</v>
      </c>
      <c r="BJ42" s="1" t="s">
        <v>3</v>
      </c>
    </row>
    <row r="43" spans="1:63" x14ac:dyDescent="0.2">
      <c r="A43" s="6" t="s">
        <v>18</v>
      </c>
      <c r="B43" s="1" t="s">
        <v>4</v>
      </c>
      <c r="D43" s="1">
        <v>1</v>
      </c>
      <c r="E43" s="1">
        <v>1</v>
      </c>
      <c r="F43" s="1">
        <v>2</v>
      </c>
      <c r="G43" s="1">
        <v>2</v>
      </c>
      <c r="H43" s="1">
        <f t="shared" ref="H43:AM43" si="32">F43+1</f>
        <v>3</v>
      </c>
      <c r="I43" s="1">
        <f t="shared" si="32"/>
        <v>3</v>
      </c>
      <c r="J43" s="1">
        <f t="shared" si="32"/>
        <v>4</v>
      </c>
      <c r="K43" s="1">
        <f t="shared" si="32"/>
        <v>4</v>
      </c>
      <c r="L43" s="1">
        <f t="shared" si="32"/>
        <v>5</v>
      </c>
      <c r="M43" s="1">
        <f t="shared" si="32"/>
        <v>5</v>
      </c>
      <c r="N43" s="1">
        <f t="shared" si="32"/>
        <v>6</v>
      </c>
      <c r="O43" s="1">
        <f t="shared" si="32"/>
        <v>6</v>
      </c>
      <c r="P43" s="1">
        <f t="shared" si="32"/>
        <v>7</v>
      </c>
      <c r="Q43" s="1">
        <f t="shared" si="32"/>
        <v>7</v>
      </c>
      <c r="R43" s="1">
        <f t="shared" si="32"/>
        <v>8</v>
      </c>
      <c r="S43" s="1">
        <f t="shared" si="32"/>
        <v>8</v>
      </c>
      <c r="T43" s="1">
        <f t="shared" si="32"/>
        <v>9</v>
      </c>
      <c r="U43" s="1">
        <f t="shared" si="32"/>
        <v>9</v>
      </c>
      <c r="V43" s="1">
        <f t="shared" si="32"/>
        <v>10</v>
      </c>
      <c r="W43" s="1">
        <f t="shared" si="32"/>
        <v>10</v>
      </c>
      <c r="X43" s="1">
        <f t="shared" si="32"/>
        <v>11</v>
      </c>
      <c r="Y43" s="1">
        <f t="shared" si="32"/>
        <v>11</v>
      </c>
      <c r="Z43" s="1">
        <f t="shared" si="32"/>
        <v>12</v>
      </c>
      <c r="AA43" s="1">
        <f t="shared" si="32"/>
        <v>12</v>
      </c>
      <c r="AB43" s="1">
        <f t="shared" si="32"/>
        <v>13</v>
      </c>
      <c r="AC43" s="1">
        <f t="shared" si="32"/>
        <v>13</v>
      </c>
      <c r="AD43" s="1">
        <f t="shared" si="32"/>
        <v>14</v>
      </c>
      <c r="AE43" s="1">
        <f t="shared" si="32"/>
        <v>14</v>
      </c>
      <c r="AF43" s="1">
        <f t="shared" si="32"/>
        <v>15</v>
      </c>
      <c r="AG43" s="1">
        <f t="shared" si="32"/>
        <v>15</v>
      </c>
      <c r="AH43" s="1">
        <f t="shared" si="32"/>
        <v>16</v>
      </c>
      <c r="AI43" s="1">
        <f t="shared" si="32"/>
        <v>16</v>
      </c>
      <c r="AJ43" s="1">
        <f t="shared" si="32"/>
        <v>17</v>
      </c>
      <c r="AK43" s="1">
        <f t="shared" si="32"/>
        <v>17</v>
      </c>
      <c r="AL43" s="1">
        <f t="shared" si="32"/>
        <v>18</v>
      </c>
      <c r="AM43" s="1">
        <f t="shared" si="32"/>
        <v>18</v>
      </c>
      <c r="AN43" s="1">
        <f t="shared" ref="AN43:BK43" si="33">AL43+1</f>
        <v>19</v>
      </c>
      <c r="AO43" s="1">
        <f t="shared" si="33"/>
        <v>19</v>
      </c>
      <c r="AP43" s="1">
        <f t="shared" si="33"/>
        <v>20</v>
      </c>
      <c r="AQ43" s="1">
        <f t="shared" si="33"/>
        <v>20</v>
      </c>
      <c r="AR43" s="1">
        <f t="shared" si="33"/>
        <v>21</v>
      </c>
      <c r="AS43" s="1">
        <f t="shared" si="33"/>
        <v>21</v>
      </c>
      <c r="AT43" s="1">
        <f t="shared" si="33"/>
        <v>22</v>
      </c>
      <c r="AU43" s="1">
        <f t="shared" si="33"/>
        <v>22</v>
      </c>
      <c r="AV43" s="1">
        <f t="shared" si="33"/>
        <v>23</v>
      </c>
      <c r="AW43" s="1">
        <f t="shared" si="33"/>
        <v>23</v>
      </c>
      <c r="AX43" s="1">
        <f t="shared" si="33"/>
        <v>24</v>
      </c>
      <c r="AY43" s="1">
        <f t="shared" si="33"/>
        <v>24</v>
      </c>
      <c r="AZ43" s="1">
        <f t="shared" si="33"/>
        <v>25</v>
      </c>
      <c r="BA43" s="1">
        <f t="shared" si="33"/>
        <v>25</v>
      </c>
      <c r="BB43" s="1">
        <f t="shared" si="33"/>
        <v>26</v>
      </c>
      <c r="BC43" s="1">
        <f t="shared" si="33"/>
        <v>26</v>
      </c>
      <c r="BD43" s="1">
        <f t="shared" si="33"/>
        <v>27</v>
      </c>
      <c r="BE43" s="1">
        <f t="shared" si="33"/>
        <v>27</v>
      </c>
      <c r="BF43" s="1">
        <f t="shared" si="33"/>
        <v>28</v>
      </c>
      <c r="BG43" s="1">
        <f t="shared" si="33"/>
        <v>28</v>
      </c>
      <c r="BH43" s="1">
        <f t="shared" si="33"/>
        <v>29</v>
      </c>
      <c r="BI43" s="1">
        <f t="shared" si="33"/>
        <v>29</v>
      </c>
      <c r="BJ43" s="1">
        <f t="shared" si="33"/>
        <v>30</v>
      </c>
      <c r="BK43" s="1">
        <f t="shared" si="33"/>
        <v>30</v>
      </c>
    </row>
    <row r="44" spans="1:63" x14ac:dyDescent="0.2">
      <c r="A44" s="4">
        <v>1</v>
      </c>
      <c r="B44" s="4">
        <f>INDEX(SPI!$B$1:$I$916,A44+(3*$B$1+2)+1,3)</f>
        <v>6</v>
      </c>
      <c r="C44" s="4" t="s">
        <v>0</v>
      </c>
      <c r="D44" s="14">
        <f>INDEX(SPI!$B$1:$I$931,$A44+(3*$B$1+2)*D$43+1,7)</f>
        <v>-1.694E-4</v>
      </c>
      <c r="E44" s="14">
        <f>INDEX(SPI!$B$1:$I$931,$A44+(3*$B$1+2)*D$43+1,8)</f>
        <v>0.12906999999999999</v>
      </c>
      <c r="F44" s="14">
        <f>INDEX(SPI!$B$1:$I$931,$A44+(3*$B$1+2)*F$43+1,7)</f>
        <v>13.162000000000001</v>
      </c>
      <c r="G44" s="14">
        <f>INDEX(SPI!$B$1:$I$931,$A44+(3*$B$1+2)*F$43+1,8)</f>
        <v>5.1451999999999998E-2</v>
      </c>
      <c r="H44" s="14">
        <f>INDEX(SPI!$B$1:$I$931,$A44+(3*$B$1+2)*H$43+1,7)</f>
        <v>2.4554999999999998</v>
      </c>
      <c r="I44" s="14">
        <f>INDEX(SPI!$B$1:$I$931,$A44+(3*$B$1+2)*H$43+1,8)</f>
        <v>-0.16200000000000001</v>
      </c>
      <c r="J44" s="14">
        <f>INDEX(SPI!$B$1:$I$931,$A44+(3*$B$1+2)*J$43+1,7)</f>
        <v>1.1592E-5</v>
      </c>
      <c r="K44" s="14">
        <f>INDEX(SPI!$B$1:$I$931,$A44+(3*$B$1+2)*J$43+1,8)</f>
        <v>-8.3300000000000006E-3</v>
      </c>
      <c r="L44" s="14">
        <f>INDEX(SPI!$B$1:$I$931,$A44+(3*$B$1+2)*L$43+1,7)</f>
        <v>-0.81979999999999997</v>
      </c>
      <c r="M44" s="14">
        <f>INDEX(SPI!$B$1:$I$931,$A44+(3*$B$1+2)*L$43+1,8)</f>
        <v>-3.1979999999999999E-3</v>
      </c>
      <c r="N44" s="14">
        <f>INDEX(SPI!$B$1:$I$931,$A44+(3*$B$1+2)*N$43+1,7)</f>
        <v>-0.1101</v>
      </c>
      <c r="O44" s="14">
        <f>INDEX(SPI!$B$1:$I$931,$A44+(3*$B$1+2)*N$43+1,8)</f>
        <v>9.2335000000000004E-3</v>
      </c>
      <c r="P44" s="14">
        <f>INDEX(SPI!$B$1:$I$931,$A44+(3*$B$1+2)*P$43+1,7)</f>
        <v>-2.9699999999999999E-6</v>
      </c>
      <c r="Q44" s="14">
        <f>INDEX(SPI!$B$1:$I$931,$A44+(3*$B$1+2)*P$43+1,8)</f>
        <v>1.0032000000000001E-3</v>
      </c>
      <c r="R44" s="14">
        <f>INDEX(SPI!$B$1:$I$931,$A44+(3*$B$1+2)*R$43+1,7)</f>
        <v>0.14815999999999999</v>
      </c>
      <c r="S44" s="14">
        <f>INDEX(SPI!$B$1:$I$931,$A44+(3*$B$1+2)*R$43+1,8)</f>
        <v>7.3612999999999999E-4</v>
      </c>
      <c r="T44" s="14">
        <f>INDEX(SPI!$B$1:$I$931,$A44+(3*$B$1+2)*T$43+1,7)</f>
        <v>1.0874999999999999E-2</v>
      </c>
      <c r="U44" s="14">
        <f>INDEX(SPI!$B$1:$I$931,$A44+(3*$B$1+2)*T$43+1,8)</f>
        <v>-1.503E-3</v>
      </c>
      <c r="V44" s="14">
        <f>INDEX(SPI!$B$1:$I$931,$A44+(3*$B$1+2)*V$43+1,7)</f>
        <v>-4.734E-2</v>
      </c>
      <c r="W44" s="14">
        <f>INDEX(SPI!$B$1:$I$931,$A44+(3*$B$1+2)*V$43+1,8)</f>
        <v>3.4543999999999998E-3</v>
      </c>
      <c r="X44" s="14">
        <f>INDEX(SPI!$B$1:$I$931,$A44+(3*$B$1+2)*X$43+1,7)</f>
        <v>-2.151E-4</v>
      </c>
      <c r="Y44" s="14">
        <f>INDEX(SPI!$B$1:$I$931,$A44+(3*$B$1+2)*X$43+1,8)</f>
        <v>-3.8310000000000002E-3</v>
      </c>
      <c r="Z44" s="14">
        <f>INDEX(SPI!$B$1:$I$931,$A44+(3*$B$1+2)*Z$43+1,7)</f>
        <v>-1.9550000000000001E-3</v>
      </c>
      <c r="AA44" s="14">
        <f>INDEX(SPI!$B$1:$I$931,$A44+(3*$B$1+2)*Z$43+1,8)</f>
        <v>3.1419E-4</v>
      </c>
      <c r="AB44" s="14">
        <f>INDEX(SPI!$B$1:$I$931,$A44+(3*$B$1+2)*AB$43+1,7)</f>
        <v>1.2054E-2</v>
      </c>
      <c r="AC44" s="14">
        <f>INDEX(SPI!$B$1:$I$931,$A44+(3*$B$1+2)*AB$43+1,8)</f>
        <v>-1.2500000000000001E-5</v>
      </c>
      <c r="AD44" s="14">
        <f>INDEX(SPI!$B$1:$I$931,$A44+(3*$B$1+2)*AD$43+1,7)</f>
        <v>6.3998000000000002E-8</v>
      </c>
      <c r="AE44" s="14">
        <f>INDEX(SPI!$B$1:$I$931,$A44+(3*$B$1+2)*AD$43+1,8)</f>
        <v>6.5204999999999997E-5</v>
      </c>
      <c r="AF44" s="14">
        <f>INDEX(SPI!$B$1:$I$931,$A44+(3*$B$1+2)*AF$43+1,7)</f>
        <v>3.0208999999999998E-4</v>
      </c>
      <c r="AG44" s="14">
        <f>INDEX(SPI!$B$1:$I$931,$A44+(3*$B$1+2)*AF$43+1,8)</f>
        <v>-4.2469999999999998E-5</v>
      </c>
      <c r="AH44" s="14">
        <f>INDEX(SPI!$B$1:$I$931,$A44+(3*$B$1+2)*AH$43+1,7)</f>
        <v>0</v>
      </c>
      <c r="AI44" s="14">
        <f>INDEX(SPI!$B$1:$I$931,$A44+(3*$B$1+2)*AH$43+1,8)</f>
        <v>0</v>
      </c>
      <c r="AJ44" s="14">
        <f>INDEX(SPI!$B$1:$I$931,$A44+(3*$B$1+2)*AJ$43+1,7)</f>
        <v>0</v>
      </c>
      <c r="AK44" s="14">
        <f>INDEX(SPI!$B$1:$I$931,$A44+(3*$B$1+2)*AJ$43+1,8)</f>
        <v>0</v>
      </c>
      <c r="AL44" s="14">
        <f>INDEX(SPI!$B$1:$I$931,$A44+(3*$B$1+2)*AL$43+1,7)</f>
        <v>0</v>
      </c>
      <c r="AM44" s="14">
        <f>INDEX(SPI!$B$1:$I$931,$A44+(3*$B$1+2)*AL$43+1,8)</f>
        <v>0</v>
      </c>
      <c r="AN44" s="14">
        <f>INDEX(SPI!$B$1:$I$931,$A44+(3*$B$1+2)*AN$43+1,7)</f>
        <v>0</v>
      </c>
      <c r="AO44" s="14">
        <f>INDEX(SPI!$B$1:$I$931,$A44+(3*$B$1+2)*AN$43+1,8)</f>
        <v>0</v>
      </c>
      <c r="AP44" s="14">
        <f>INDEX(SPI!$B$1:$I$931,$A44+(3*$B$1+2)*AP$43+1,7)</f>
        <v>0</v>
      </c>
      <c r="AQ44" s="14">
        <f>INDEX(SPI!$B$1:$I$931,$A44+(3*$B$1+2)*AP$43+1,8)</f>
        <v>0</v>
      </c>
      <c r="AR44" s="14">
        <f>INDEX(SPI!$B$1:$I$931,$A44+(3*$B$1+2)*AR$43+1,7)</f>
        <v>0</v>
      </c>
      <c r="AS44" s="14">
        <f>INDEX(SPI!$B$1:$I$931,$A44+(3*$B$1+2)*AR$43+1,8)</f>
        <v>0</v>
      </c>
      <c r="AT44" s="14">
        <f>INDEX(SPI!$B$1:$I$931,$A44+(3*$B$1+2)*AT$43+1,7)</f>
        <v>0</v>
      </c>
      <c r="AU44" s="14">
        <f>INDEX(SPI!$B$1:$I$931,$A44+(3*$B$1+2)*AT$43+1,8)</f>
        <v>0</v>
      </c>
      <c r="AV44" s="14">
        <f>INDEX(SPI!$B$1:$I$931,$A44+(3*$B$1+2)*AV$43+1,7)</f>
        <v>0</v>
      </c>
      <c r="AW44" s="14">
        <f>INDEX(SPI!$B$1:$I$931,$A44+(3*$B$1+2)*AV$43+1,8)</f>
        <v>0</v>
      </c>
      <c r="AX44" s="14">
        <f>INDEX(SPI!$B$1:$I$931,$A44+(3*$B$1+2)*AX$43+1,7)</f>
        <v>0</v>
      </c>
      <c r="AY44" s="14">
        <f>INDEX(SPI!$B$1:$I$931,$A44+(3*$B$1+2)*AX$43+1,8)</f>
        <v>0</v>
      </c>
      <c r="AZ44" s="14">
        <f>INDEX(SPI!$B$1:$I$931,$A44+(3*$B$1+2)*AZ$43+1,7)</f>
        <v>0</v>
      </c>
      <c r="BA44" s="14">
        <f>INDEX(SPI!$B$1:$I$931,$A44+(3*$B$1+2)*AZ$43+1,8)</f>
        <v>0</v>
      </c>
      <c r="BB44" s="14">
        <f>INDEX(SPI!$B$1:$I$931,$A44+(3*$B$1+2)*BB$43+1,7)</f>
        <v>0</v>
      </c>
      <c r="BC44" s="14">
        <f>INDEX(SPI!$B$1:$I$931,$A44+(3*$B$1+2)*BB$43+1,8)</f>
        <v>0</v>
      </c>
      <c r="BD44" s="14">
        <f>INDEX(SPI!$B$1:$I$931,$A44+(3*$B$1+2)*BD$43+1,7)</f>
        <v>0</v>
      </c>
      <c r="BE44" s="14">
        <f>INDEX(SPI!$B$1:$I$931,$A44+(3*$B$1+2)*BD$43+1,8)</f>
        <v>0</v>
      </c>
      <c r="BF44" s="14">
        <f>INDEX(SPI!$B$1:$I$931,$A44+(3*$B$1+2)*BF$43+1,7)</f>
        <v>0</v>
      </c>
      <c r="BG44" s="14">
        <f>INDEX(SPI!$B$1:$I$931,$A44+(3*$B$1+2)*BF$43+1,8)</f>
        <v>0</v>
      </c>
      <c r="BH44" s="14">
        <f>INDEX(SPI!$B$1:$I$931,$A44+(3*$B$1+2)*BH$43+1,7)</f>
        <v>0</v>
      </c>
      <c r="BI44" s="14">
        <f>INDEX(SPI!$B$1:$I$931,$A44+(3*$B$1+2)*BH$43+1,8)</f>
        <v>0</v>
      </c>
      <c r="BJ44" s="14">
        <f>INDEX(SPI!$B$1:$I$931,$A44+(3*$B$1+2)*BJ$43+1,7)</f>
        <v>0</v>
      </c>
      <c r="BK44" s="14">
        <f>INDEX(SPI!$B$1:$I$931,$A44+(3*$B$1+2)*BJ$43+1,8)</f>
        <v>0</v>
      </c>
    </row>
    <row r="45" spans="1:63" x14ac:dyDescent="0.2">
      <c r="A45" s="4">
        <v>2</v>
      </c>
      <c r="B45" s="4"/>
      <c r="C45" s="4" t="s">
        <v>1</v>
      </c>
      <c r="D45" s="14">
        <f>INDEX(SPI!$B$1:$I$931,$A45+(3*$B$1+2)*D$43+1,7)</f>
        <v>-2.264E-2</v>
      </c>
      <c r="E45" s="14">
        <f>INDEX(SPI!$B$1:$I$931,$A45+(3*$B$1+2)*D$43+1,8)</f>
        <v>17.245999999999999</v>
      </c>
      <c r="F45" s="14">
        <f>INDEX(SPI!$B$1:$I$931,$A45+(3*$B$1+2)*F$43+1,7)</f>
        <v>4.6059999999999999</v>
      </c>
      <c r="G45" s="14">
        <f>INDEX(SPI!$B$1:$I$931,$A45+(3*$B$1+2)*F$43+1,8)</f>
        <v>1.8006000000000001E-2</v>
      </c>
      <c r="H45" s="14">
        <f>INDEX(SPI!$B$1:$I$931,$A45+(3*$B$1+2)*H$43+1,7)</f>
        <v>-4.4109999999999996</v>
      </c>
      <c r="I45" s="14">
        <f>INDEX(SPI!$B$1:$I$931,$A45+(3*$B$1+2)*H$43+1,8)</f>
        <v>0.29093999999999998</v>
      </c>
      <c r="J45" s="14">
        <f>INDEX(SPI!$B$1:$I$931,$A45+(3*$B$1+2)*J$43+1,7)</f>
        <v>1.6145E-3</v>
      </c>
      <c r="K45" s="14">
        <f>INDEX(SPI!$B$1:$I$931,$A45+(3*$B$1+2)*J$43+1,8)</f>
        <v>-1.1599999999999999</v>
      </c>
      <c r="L45" s="14">
        <f>INDEX(SPI!$B$1:$I$931,$A45+(3*$B$1+2)*L$43+1,7)</f>
        <v>-0.22170000000000001</v>
      </c>
      <c r="M45" s="14">
        <f>INDEX(SPI!$B$1:$I$931,$A45+(3*$B$1+2)*L$43+1,8)</f>
        <v>-8.6479999999999999E-4</v>
      </c>
      <c r="N45" s="14">
        <f>INDEX(SPI!$B$1:$I$931,$A45+(3*$B$1+2)*N$43+1,7)</f>
        <v>0.20479</v>
      </c>
      <c r="O45" s="14">
        <f>INDEX(SPI!$B$1:$I$931,$A45+(3*$B$1+2)*N$43+1,8)</f>
        <v>-1.7180000000000001E-2</v>
      </c>
      <c r="P45" s="14">
        <f>INDEX(SPI!$B$1:$I$931,$A45+(3*$B$1+2)*P$43+1,7)</f>
        <v>-5.1699999999999999E-4</v>
      </c>
      <c r="Q45" s="14">
        <f>INDEX(SPI!$B$1:$I$931,$A45+(3*$B$1+2)*P$43+1,8)</f>
        <v>0.17460000000000001</v>
      </c>
      <c r="R45" s="14">
        <f>INDEX(SPI!$B$1:$I$931,$A45+(3*$B$1+2)*R$43+1,7)</f>
        <v>2.2147E-2</v>
      </c>
      <c r="S45" s="14">
        <f>INDEX(SPI!$B$1:$I$931,$A45+(3*$B$1+2)*R$43+1,8)</f>
        <v>1.1004E-4</v>
      </c>
      <c r="T45" s="14">
        <f>INDEX(SPI!$B$1:$I$931,$A45+(3*$B$1+2)*T$43+1,7)</f>
        <v>-2.1829999999999999E-2</v>
      </c>
      <c r="U45" s="14">
        <f>INDEX(SPI!$B$1:$I$931,$A45+(3*$B$1+2)*T$43+1,8)</f>
        <v>3.0179999999999998E-3</v>
      </c>
      <c r="V45" s="14">
        <f>INDEX(SPI!$B$1:$I$931,$A45+(3*$B$1+2)*V$43+1,7)</f>
        <v>-7.7919999999999997E-4</v>
      </c>
      <c r="W45" s="14">
        <f>INDEX(SPI!$B$1:$I$931,$A45+(3*$B$1+2)*V$43+1,8)</f>
        <v>5.6855999999999999E-5</v>
      </c>
      <c r="X45" s="14">
        <f>INDEX(SPI!$B$1:$I$931,$A45+(3*$B$1+2)*X$43+1,7)</f>
        <v>-2.9740000000000001E-3</v>
      </c>
      <c r="Y45" s="14">
        <f>INDEX(SPI!$B$1:$I$931,$A45+(3*$B$1+2)*X$43+1,8)</f>
        <v>-5.2970000000000003E-2</v>
      </c>
      <c r="Z45" s="14">
        <f>INDEX(SPI!$B$1:$I$931,$A45+(3*$B$1+2)*Z$43+1,7)</f>
        <v>4.0731999999999999E-3</v>
      </c>
      <c r="AA45" s="14">
        <f>INDEX(SPI!$B$1:$I$931,$A45+(3*$B$1+2)*Z$43+1,8)</f>
        <v>-6.5470000000000003E-4</v>
      </c>
      <c r="AB45" s="14">
        <f>INDEX(SPI!$B$1:$I$931,$A45+(3*$B$1+2)*AB$43+1,7)</f>
        <v>4.6474999999999999E-4</v>
      </c>
      <c r="AC45" s="14">
        <f>INDEX(SPI!$B$1:$I$931,$A45+(3*$B$1+2)*AB$43+1,8)</f>
        <v>-4.8210000000000001E-7</v>
      </c>
      <c r="AD45" s="14">
        <f>INDEX(SPI!$B$1:$I$931,$A45+(3*$B$1+2)*AD$43+1,7)</f>
        <v>1.2170999999999999E-5</v>
      </c>
      <c r="AE45" s="14">
        <f>INDEX(SPI!$B$1:$I$931,$A45+(3*$B$1+2)*AD$43+1,8)</f>
        <v>1.2401000000000001E-2</v>
      </c>
      <c r="AF45" s="14">
        <f>INDEX(SPI!$B$1:$I$931,$A45+(3*$B$1+2)*AF$43+1,7)</f>
        <v>-6.4849999999999999E-4</v>
      </c>
      <c r="AG45" s="14">
        <f>INDEX(SPI!$B$1:$I$931,$A45+(3*$B$1+2)*AF$43+1,8)</f>
        <v>9.1176999999999998E-5</v>
      </c>
      <c r="AH45" s="14">
        <f>INDEX(SPI!$B$1:$I$931,$A45+(3*$B$1+2)*AH$43+1,7)</f>
        <v>0</v>
      </c>
      <c r="AI45" s="14">
        <f>INDEX(SPI!$B$1:$I$931,$A45+(3*$B$1+2)*AH$43+1,8)</f>
        <v>0</v>
      </c>
      <c r="AJ45" s="14">
        <f>INDEX(SPI!$B$1:$I$931,$A45+(3*$B$1+2)*AJ$43+1,7)</f>
        <v>0</v>
      </c>
      <c r="AK45" s="14">
        <f>INDEX(SPI!$B$1:$I$931,$A45+(3*$B$1+2)*AJ$43+1,8)</f>
        <v>0</v>
      </c>
      <c r="AL45" s="14">
        <f>INDEX(SPI!$B$1:$I$931,$A45+(3*$B$1+2)*AL$43+1,7)</f>
        <v>0</v>
      </c>
      <c r="AM45" s="14">
        <f>INDEX(SPI!$B$1:$I$931,$A45+(3*$B$1+2)*AL$43+1,8)</f>
        <v>0</v>
      </c>
      <c r="AN45" s="14">
        <f>INDEX(SPI!$B$1:$I$931,$A45+(3*$B$1+2)*AN$43+1,7)</f>
        <v>0</v>
      </c>
      <c r="AO45" s="14">
        <f>INDEX(SPI!$B$1:$I$931,$A45+(3*$B$1+2)*AN$43+1,8)</f>
        <v>0</v>
      </c>
      <c r="AP45" s="14">
        <f>INDEX(SPI!$B$1:$I$931,$A45+(3*$B$1+2)*AP$43+1,7)</f>
        <v>0</v>
      </c>
      <c r="AQ45" s="14">
        <f>INDEX(SPI!$B$1:$I$931,$A45+(3*$B$1+2)*AP$43+1,8)</f>
        <v>0</v>
      </c>
      <c r="AR45" s="14">
        <f>INDEX(SPI!$B$1:$I$931,$A45+(3*$B$1+2)*AR$43+1,7)</f>
        <v>0</v>
      </c>
      <c r="AS45" s="14">
        <f>INDEX(SPI!$B$1:$I$931,$A45+(3*$B$1+2)*AR$43+1,8)</f>
        <v>0</v>
      </c>
      <c r="AT45" s="14">
        <f>INDEX(SPI!$B$1:$I$931,$A45+(3*$B$1+2)*AT$43+1,7)</f>
        <v>0</v>
      </c>
      <c r="AU45" s="14">
        <f>INDEX(SPI!$B$1:$I$931,$A45+(3*$B$1+2)*AT$43+1,8)</f>
        <v>0</v>
      </c>
      <c r="AV45" s="14">
        <f>INDEX(SPI!$B$1:$I$931,$A45+(3*$B$1+2)*AV$43+1,7)</f>
        <v>0</v>
      </c>
      <c r="AW45" s="14">
        <f>INDEX(SPI!$B$1:$I$931,$A45+(3*$B$1+2)*AV$43+1,8)</f>
        <v>0</v>
      </c>
      <c r="AX45" s="14">
        <f>INDEX(SPI!$B$1:$I$931,$A45+(3*$B$1+2)*AX$43+1,7)</f>
        <v>0</v>
      </c>
      <c r="AY45" s="14">
        <f>INDEX(SPI!$B$1:$I$931,$A45+(3*$B$1+2)*AX$43+1,8)</f>
        <v>0</v>
      </c>
      <c r="AZ45" s="14">
        <f>INDEX(SPI!$B$1:$I$931,$A45+(3*$B$1+2)*AZ$43+1,7)</f>
        <v>0</v>
      </c>
      <c r="BA45" s="14">
        <f>INDEX(SPI!$B$1:$I$931,$A45+(3*$B$1+2)*AZ$43+1,8)</f>
        <v>0</v>
      </c>
      <c r="BB45" s="14">
        <f>INDEX(SPI!$B$1:$I$931,$A45+(3*$B$1+2)*BB$43+1,7)</f>
        <v>0</v>
      </c>
      <c r="BC45" s="14">
        <f>INDEX(SPI!$B$1:$I$931,$A45+(3*$B$1+2)*BB$43+1,8)</f>
        <v>0</v>
      </c>
      <c r="BD45" s="14">
        <f>INDEX(SPI!$B$1:$I$931,$A45+(3*$B$1+2)*BD$43+1,7)</f>
        <v>0</v>
      </c>
      <c r="BE45" s="14">
        <f>INDEX(SPI!$B$1:$I$931,$A45+(3*$B$1+2)*BD$43+1,8)</f>
        <v>0</v>
      </c>
      <c r="BF45" s="14">
        <f>INDEX(SPI!$B$1:$I$931,$A45+(3*$B$1+2)*BF$43+1,7)</f>
        <v>0</v>
      </c>
      <c r="BG45" s="14">
        <f>INDEX(SPI!$B$1:$I$931,$A45+(3*$B$1+2)*BF$43+1,8)</f>
        <v>0</v>
      </c>
      <c r="BH45" s="14">
        <f>INDEX(SPI!$B$1:$I$931,$A45+(3*$B$1+2)*BH$43+1,7)</f>
        <v>0</v>
      </c>
      <c r="BI45" s="14">
        <f>INDEX(SPI!$B$1:$I$931,$A45+(3*$B$1+2)*BH$43+1,8)</f>
        <v>0</v>
      </c>
      <c r="BJ45" s="14">
        <f>INDEX(SPI!$B$1:$I$931,$A45+(3*$B$1+2)*BJ$43+1,7)</f>
        <v>0</v>
      </c>
      <c r="BK45" s="14">
        <f>INDEX(SPI!$B$1:$I$931,$A45+(3*$B$1+2)*BJ$43+1,8)</f>
        <v>0</v>
      </c>
    </row>
    <row r="46" spans="1:63" x14ac:dyDescent="0.2">
      <c r="A46" s="13">
        <v>3</v>
      </c>
      <c r="B46" s="13"/>
      <c r="C46" s="13" t="s">
        <v>2</v>
      </c>
      <c r="D46" s="15">
        <f>INDEX(SPI!$B$1:$I$931,$A46+(3*$B$1+2)*D$43+1,7)</f>
        <v>-3.8269999999999998E-5</v>
      </c>
      <c r="E46" s="15">
        <f>INDEX(SPI!$B$1:$I$931,$A46+(3*$B$1+2)*D$43+1,8)</f>
        <v>2.9151E-2</v>
      </c>
      <c r="F46" s="15">
        <f>INDEX(SPI!$B$1:$I$931,$A46+(3*$B$1+2)*F$43+1,7)</f>
        <v>-0.37869999999999998</v>
      </c>
      <c r="G46" s="15">
        <f>INDEX(SPI!$B$1:$I$931,$A46+(3*$B$1+2)*F$43+1,8)</f>
        <v>-1.48E-3</v>
      </c>
      <c r="H46" s="15">
        <f>INDEX(SPI!$B$1:$I$931,$A46+(3*$B$1+2)*H$43+1,7)</f>
        <v>0.36431000000000002</v>
      </c>
      <c r="I46" s="15">
        <f>INDEX(SPI!$B$1:$I$931,$A46+(3*$B$1+2)*H$43+1,8)</f>
        <v>-2.4029999999999999E-2</v>
      </c>
      <c r="J46" s="15">
        <f>INDEX(SPI!$B$1:$I$931,$A46+(3*$B$1+2)*J$43+1,7)</f>
        <v>2.7028000000000002E-6</v>
      </c>
      <c r="K46" s="15">
        <f>INDEX(SPI!$B$1:$I$931,$A46+(3*$B$1+2)*J$43+1,8)</f>
        <v>-1.9419999999999999E-3</v>
      </c>
      <c r="L46" s="15">
        <f>INDEX(SPI!$B$1:$I$931,$A46+(3*$B$1+2)*L$43+1,7)</f>
        <v>1.8196E-2</v>
      </c>
      <c r="M46" s="15">
        <f>INDEX(SPI!$B$1:$I$931,$A46+(3*$B$1+2)*L$43+1,8)</f>
        <v>7.0988999999999994E-5</v>
      </c>
      <c r="N46" s="15">
        <f>INDEX(SPI!$B$1:$I$931,$A46+(3*$B$1+2)*N$43+1,7)</f>
        <v>-1.6920000000000001E-2</v>
      </c>
      <c r="O46" s="15">
        <f>INDEX(SPI!$B$1:$I$931,$A46+(3*$B$1+2)*N$43+1,8)</f>
        <v>1.4197999999999999E-3</v>
      </c>
      <c r="P46" s="15">
        <f>INDEX(SPI!$B$1:$I$931,$A46+(3*$B$1+2)*P$43+1,7)</f>
        <v>-9.0029999999999998E-7</v>
      </c>
      <c r="Q46" s="15">
        <f>INDEX(SPI!$B$1:$I$931,$A46+(3*$B$1+2)*P$43+1,8)</f>
        <v>3.0405999999999999E-4</v>
      </c>
      <c r="R46" s="15">
        <f>INDEX(SPI!$B$1:$I$931,$A46+(3*$B$1+2)*R$43+1,7)</f>
        <v>-1.786E-3</v>
      </c>
      <c r="S46" s="15">
        <f>INDEX(SPI!$B$1:$I$931,$A46+(3*$B$1+2)*R$43+1,8)</f>
        <v>-8.8720000000000008E-6</v>
      </c>
      <c r="T46" s="15">
        <f>INDEX(SPI!$B$1:$I$931,$A46+(3*$B$1+2)*T$43+1,7)</f>
        <v>1.8033000000000001E-3</v>
      </c>
      <c r="U46" s="15">
        <f>INDEX(SPI!$B$1:$I$931,$A46+(3*$B$1+2)*T$43+1,8)</f>
        <v>-2.4929999999999999E-4</v>
      </c>
      <c r="V46" s="15">
        <f>INDEX(SPI!$B$1:$I$931,$A46+(3*$B$1+2)*V$43+1,7)</f>
        <v>3.1280000000000001E-4</v>
      </c>
      <c r="W46" s="15">
        <f>INDEX(SPI!$B$1:$I$931,$A46+(3*$B$1+2)*V$43+1,8)</f>
        <v>-2.2819999999999998E-5</v>
      </c>
      <c r="X46" s="15">
        <f>INDEX(SPI!$B$1:$I$931,$A46+(3*$B$1+2)*X$43+1,7)</f>
        <v>-2.4530000000000001E-6</v>
      </c>
      <c r="Y46" s="15">
        <f>INDEX(SPI!$B$1:$I$931,$A46+(3*$B$1+2)*X$43+1,8)</f>
        <v>-4.3699999999999998E-5</v>
      </c>
      <c r="Z46" s="15">
        <f>INDEX(SPI!$B$1:$I$931,$A46+(3*$B$1+2)*Z$43+1,7)</f>
        <v>-3.3700000000000001E-4</v>
      </c>
      <c r="AA46" s="15">
        <f>INDEX(SPI!$B$1:$I$931,$A46+(3*$B$1+2)*Z$43+1,8)</f>
        <v>5.4172000000000002E-5</v>
      </c>
      <c r="AB46" s="15">
        <f>INDEX(SPI!$B$1:$I$931,$A46+(3*$B$1+2)*AB$43+1,7)</f>
        <v>-3.9490000000000003E-5</v>
      </c>
      <c r="AC46" s="15">
        <f>INDEX(SPI!$B$1:$I$931,$A46+(3*$B$1+2)*AB$43+1,8)</f>
        <v>4.0957000000000001E-8</v>
      </c>
      <c r="AD46" s="15">
        <f>INDEX(SPI!$B$1:$I$931,$A46+(3*$B$1+2)*AD$43+1,7)</f>
        <v>9.4393999999999995E-9</v>
      </c>
      <c r="AE46" s="15">
        <f>INDEX(SPI!$B$1:$I$931,$A46+(3*$B$1+2)*AD$43+1,8)</f>
        <v>9.6173000000000002E-6</v>
      </c>
      <c r="AF46" s="15">
        <f>INDEX(SPI!$B$1:$I$931,$A46+(3*$B$1+2)*AF$43+1,7)</f>
        <v>5.3776000000000001E-5</v>
      </c>
      <c r="AG46" s="15">
        <f>INDEX(SPI!$B$1:$I$931,$A46+(3*$B$1+2)*AF$43+1,8)</f>
        <v>-7.5599999999999996E-6</v>
      </c>
      <c r="AH46" s="15">
        <f>INDEX(SPI!$B$1:$I$931,$A46+(3*$B$1+2)*AH$43+1,7)</f>
        <v>0</v>
      </c>
      <c r="AI46" s="15">
        <f>INDEX(SPI!$B$1:$I$931,$A46+(3*$B$1+2)*AH$43+1,8)</f>
        <v>0</v>
      </c>
      <c r="AJ46" s="15">
        <f>INDEX(SPI!$B$1:$I$931,$A46+(3*$B$1+2)*AJ$43+1,7)</f>
        <v>0</v>
      </c>
      <c r="AK46" s="15">
        <f>INDEX(SPI!$B$1:$I$931,$A46+(3*$B$1+2)*AJ$43+1,8)</f>
        <v>0</v>
      </c>
      <c r="AL46" s="15">
        <f>INDEX(SPI!$B$1:$I$931,$A46+(3*$B$1+2)*AL$43+1,7)</f>
        <v>0</v>
      </c>
      <c r="AM46" s="15">
        <f>INDEX(SPI!$B$1:$I$931,$A46+(3*$B$1+2)*AL$43+1,8)</f>
        <v>0</v>
      </c>
      <c r="AN46" s="15">
        <f>INDEX(SPI!$B$1:$I$931,$A46+(3*$B$1+2)*AN$43+1,7)</f>
        <v>0</v>
      </c>
      <c r="AO46" s="15">
        <f>INDEX(SPI!$B$1:$I$931,$A46+(3*$B$1+2)*AN$43+1,8)</f>
        <v>0</v>
      </c>
      <c r="AP46" s="15">
        <f>INDEX(SPI!$B$1:$I$931,$A46+(3*$B$1+2)*AP$43+1,7)</f>
        <v>0</v>
      </c>
      <c r="AQ46" s="15">
        <f>INDEX(SPI!$B$1:$I$931,$A46+(3*$B$1+2)*AP$43+1,8)</f>
        <v>0</v>
      </c>
      <c r="AR46" s="15">
        <f>INDEX(SPI!$B$1:$I$931,$A46+(3*$B$1+2)*AR$43+1,7)</f>
        <v>0</v>
      </c>
      <c r="AS46" s="15">
        <f>INDEX(SPI!$B$1:$I$931,$A46+(3*$B$1+2)*AR$43+1,8)</f>
        <v>0</v>
      </c>
      <c r="AT46" s="15">
        <f>INDEX(SPI!$B$1:$I$931,$A46+(3*$B$1+2)*AT$43+1,7)</f>
        <v>0</v>
      </c>
      <c r="AU46" s="15">
        <f>INDEX(SPI!$B$1:$I$931,$A46+(3*$B$1+2)*AT$43+1,8)</f>
        <v>0</v>
      </c>
      <c r="AV46" s="15">
        <f>INDEX(SPI!$B$1:$I$931,$A46+(3*$B$1+2)*AV$43+1,7)</f>
        <v>0</v>
      </c>
      <c r="AW46" s="15">
        <f>INDEX(SPI!$B$1:$I$931,$A46+(3*$B$1+2)*AV$43+1,8)</f>
        <v>0</v>
      </c>
      <c r="AX46" s="15">
        <f>INDEX(SPI!$B$1:$I$931,$A46+(3*$B$1+2)*AX$43+1,7)</f>
        <v>0</v>
      </c>
      <c r="AY46" s="15">
        <f>INDEX(SPI!$B$1:$I$931,$A46+(3*$B$1+2)*AX$43+1,8)</f>
        <v>0</v>
      </c>
      <c r="AZ46" s="15">
        <f>INDEX(SPI!$B$1:$I$931,$A46+(3*$B$1+2)*AZ$43+1,7)</f>
        <v>0</v>
      </c>
      <c r="BA46" s="15">
        <f>INDEX(SPI!$B$1:$I$931,$A46+(3*$B$1+2)*AZ$43+1,8)</f>
        <v>0</v>
      </c>
      <c r="BB46" s="15">
        <f>INDEX(SPI!$B$1:$I$931,$A46+(3*$B$1+2)*BB$43+1,7)</f>
        <v>0</v>
      </c>
      <c r="BC46" s="15">
        <f>INDEX(SPI!$B$1:$I$931,$A46+(3*$B$1+2)*BB$43+1,8)</f>
        <v>0</v>
      </c>
      <c r="BD46" s="15">
        <f>INDEX(SPI!$B$1:$I$931,$A46+(3*$B$1+2)*BD$43+1,7)</f>
        <v>0</v>
      </c>
      <c r="BE46" s="15">
        <f>INDEX(SPI!$B$1:$I$931,$A46+(3*$B$1+2)*BD$43+1,8)</f>
        <v>0</v>
      </c>
      <c r="BF46" s="15">
        <f>INDEX(SPI!$B$1:$I$931,$A46+(3*$B$1+2)*BF$43+1,7)</f>
        <v>0</v>
      </c>
      <c r="BG46" s="15">
        <f>INDEX(SPI!$B$1:$I$931,$A46+(3*$B$1+2)*BF$43+1,8)</f>
        <v>0</v>
      </c>
      <c r="BH46" s="15">
        <f>INDEX(SPI!$B$1:$I$931,$A46+(3*$B$1+2)*BH$43+1,7)</f>
        <v>0</v>
      </c>
      <c r="BI46" s="15">
        <f>INDEX(SPI!$B$1:$I$931,$A46+(3*$B$1+2)*BH$43+1,8)</f>
        <v>0</v>
      </c>
      <c r="BJ46" s="15">
        <f>INDEX(SPI!$B$1:$I$931,$A46+(3*$B$1+2)*BJ$43+1,7)</f>
        <v>0</v>
      </c>
      <c r="BK46" s="15">
        <f>INDEX(SPI!$B$1:$I$931,$A46+(3*$B$1+2)*BJ$43+1,8)</f>
        <v>0</v>
      </c>
    </row>
    <row r="47" spans="1:63" x14ac:dyDescent="0.2">
      <c r="A47" s="4">
        <f>IF(OR(B44=1,B44=""),"",A46+1)</f>
        <v>4</v>
      </c>
      <c r="B47" s="4">
        <f>IF(OR(B44=1,B44=""),"",INDEX(SPI!$B$1:$I$916,A47+(3*$B$1+2)+1,3))</f>
        <v>5</v>
      </c>
      <c r="C47" s="4" t="str">
        <f>IF(A47="","","Vx")</f>
        <v>Vx</v>
      </c>
      <c r="D47" s="14">
        <f>IF($A47="","",INDEX(SPI!$B$1:$I$931,$A47+(3*$B$1+2)*D$43+1,7))</f>
        <v>-1.5449999999999999E-4</v>
      </c>
      <c r="E47" s="14">
        <f>IF($A47="","",INDEX(SPI!$B$1:$I$931,$A47+(3*$B$1+2)*D$43+1,8))</f>
        <v>0.11774</v>
      </c>
      <c r="F47" s="14">
        <f>IF($A47="","",INDEX(SPI!$B$1:$I$931,$A47+(3*$B$1+2)*F$43+1,7))</f>
        <v>12.138</v>
      </c>
      <c r="G47" s="14">
        <f>IF($A47="","",INDEX(SPI!$B$1:$I$931,$A47+(3*$B$1+2)*F$43+1,8))</f>
        <v>4.7447999999999997E-2</v>
      </c>
      <c r="H47" s="14">
        <f>IF($A47="","",INDEX(SPI!$B$1:$I$931,$A47+(3*$B$1+2)*H$43+1,7))</f>
        <v>2.2393999999999998</v>
      </c>
      <c r="I47" s="14">
        <f>IF($A47="","",INDEX(SPI!$B$1:$I$931,$A47+(3*$B$1+2)*H$43+1,8))</f>
        <v>-0.1477</v>
      </c>
      <c r="J47" s="14">
        <f>IF($A47="","",INDEX(SPI!$B$1:$I$931,$A47+(3*$B$1+2)*J$43+1,7))</f>
        <v>4.4457999999999999E-6</v>
      </c>
      <c r="K47" s="14">
        <f>IF($A47="","",INDEX(SPI!$B$1:$I$931,$A47+(3*$B$1+2)*J$43+1,8))</f>
        <v>-3.1949999999999999E-3</v>
      </c>
      <c r="L47" s="14">
        <f>IF($A47="","",INDEX(SPI!$B$1:$I$931,$A47+(3*$B$1+2)*L$43+1,7))</f>
        <v>-0.37259999999999999</v>
      </c>
      <c r="M47" s="14">
        <f>IF($A47="","",INDEX(SPI!$B$1:$I$931,$A47+(3*$B$1+2)*L$43+1,8))</f>
        <v>-1.454E-3</v>
      </c>
      <c r="N47" s="14">
        <f>IF($A47="","",INDEX(SPI!$B$1:$I$931,$A47+(3*$B$1+2)*N$43+1,7))</f>
        <v>-4.6030000000000001E-2</v>
      </c>
      <c r="O47" s="14">
        <f>IF($A47="","",INDEX(SPI!$B$1:$I$931,$A47+(3*$B$1+2)*N$43+1,8))</f>
        <v>3.8616000000000002E-3</v>
      </c>
      <c r="P47" s="14">
        <f>IF($A47="","",INDEX(SPI!$B$1:$I$931,$A47+(3*$B$1+2)*P$43+1,7))</f>
        <v>1.5431000000000001E-6</v>
      </c>
      <c r="Q47" s="14">
        <f>IF($A47="","",INDEX(SPI!$B$1:$I$931,$A47+(3*$B$1+2)*P$43+1,8))</f>
        <v>-5.2110000000000004E-4</v>
      </c>
      <c r="R47" s="14">
        <f>IF($A47="","",INDEX(SPI!$B$1:$I$931,$A47+(3*$B$1+2)*R$43+1,7))</f>
        <v>-5.228E-2</v>
      </c>
      <c r="S47" s="14">
        <f>IF($A47="","",INDEX(SPI!$B$1:$I$931,$A47+(3*$B$1+2)*R$43+1,8))</f>
        <v>-2.5980000000000003E-4</v>
      </c>
      <c r="T47" s="14">
        <f>IF($A47="","",INDEX(SPI!$B$1:$I$931,$A47+(3*$B$1+2)*T$43+1,7))</f>
        <v>-4.4879999999999998E-3</v>
      </c>
      <c r="U47" s="14">
        <f>IF($A47="","",INDEX(SPI!$B$1:$I$931,$A47+(3*$B$1+2)*T$43+1,8))</f>
        <v>6.2049000000000002E-4</v>
      </c>
      <c r="V47" s="14">
        <f>IF($A47="","",INDEX(SPI!$B$1:$I$931,$A47+(3*$B$1+2)*V$43+1,7))</f>
        <v>5.8069999999999997E-2</v>
      </c>
      <c r="W47" s="14">
        <f>IF($A47="","",INDEX(SPI!$B$1:$I$931,$A47+(3*$B$1+2)*V$43+1,8))</f>
        <v>-4.2370000000000003E-3</v>
      </c>
      <c r="X47" s="14">
        <f>IF($A47="","",INDEX(SPI!$B$1:$I$931,$A47+(3*$B$1+2)*X$43+1,7))</f>
        <v>2.6729999999999999E-4</v>
      </c>
      <c r="Y47" s="14">
        <f>IF($A47="","",INDEX(SPI!$B$1:$I$931,$A47+(3*$B$1+2)*X$43+1,8))</f>
        <v>4.7612000000000002E-3</v>
      </c>
      <c r="Z47" s="14">
        <f>IF($A47="","",INDEX(SPI!$B$1:$I$931,$A47+(3*$B$1+2)*Z$43+1,7))</f>
        <v>2.5544999999999999E-3</v>
      </c>
      <c r="AA47" s="14">
        <f>IF($A47="","",INDEX(SPI!$B$1:$I$931,$A47+(3*$B$1+2)*Z$43+1,8))</f>
        <v>-4.1060000000000001E-4</v>
      </c>
      <c r="AB47" s="14">
        <f>IF($A47="","",INDEX(SPI!$B$1:$I$931,$A47+(3*$B$1+2)*AB$43+1,7))</f>
        <v>-2.4879999999999999E-2</v>
      </c>
      <c r="AC47" s="14">
        <f>IF($A47="","",INDEX(SPI!$B$1:$I$931,$A47+(3*$B$1+2)*AB$43+1,8))</f>
        <v>2.5809E-5</v>
      </c>
      <c r="AD47" s="14">
        <f>IF($A47="","",INDEX(SPI!$B$1:$I$931,$A47+(3*$B$1+2)*AD$43+1,7))</f>
        <v>-1.4819999999999999E-7</v>
      </c>
      <c r="AE47" s="14">
        <f>IF($A47="","",INDEX(SPI!$B$1:$I$931,$A47+(3*$B$1+2)*AD$43+1,8))</f>
        <v>-1.5090000000000001E-4</v>
      </c>
      <c r="AF47" s="14">
        <f>IF($A47="","",INDEX(SPI!$B$1:$I$931,$A47+(3*$B$1+2)*AF$43+1,7))</f>
        <v>-6.5260000000000003E-4</v>
      </c>
      <c r="AG47" s="14">
        <f>IF($A47="","",INDEX(SPI!$B$1:$I$931,$A47+(3*$B$1+2)*AF$43+1,8))</f>
        <v>9.1745999999999999E-5</v>
      </c>
      <c r="AH47" s="14">
        <f>IF($A47="","",INDEX(SPI!$B$1:$I$931,$A47+(3*$B$1+2)*AH$43+1,7))</f>
        <v>0</v>
      </c>
      <c r="AI47" s="14">
        <f>IF($A47="","",INDEX(SPI!$B$1:$I$931,$A47+(3*$B$1+2)*AH$43+1,8))</f>
        <v>0</v>
      </c>
      <c r="AJ47" s="14">
        <f>IF($A47="","",INDEX(SPI!$B$1:$I$931,$A47+(3*$B$1+2)*AJ$43+1,7))</f>
        <v>0</v>
      </c>
      <c r="AK47" s="14">
        <f>IF($A47="","",INDEX(SPI!$B$1:$I$931,$A47+(3*$B$1+2)*AJ$43+1,8))</f>
        <v>0</v>
      </c>
      <c r="AL47" s="14">
        <f>IF($A47="","",INDEX(SPI!$B$1:$I$931,$A47+(3*$B$1+2)*AL$43+1,7))</f>
        <v>0</v>
      </c>
      <c r="AM47" s="14">
        <f>IF($A47="","",INDEX(SPI!$B$1:$I$931,$A47+(3*$B$1+2)*AL$43+1,8))</f>
        <v>0</v>
      </c>
      <c r="AN47" s="14">
        <f>IF($A47="","",INDEX(SPI!$B$1:$I$931,$A47+(3*$B$1+2)*AN$43+1,7))</f>
        <v>0</v>
      </c>
      <c r="AO47" s="14">
        <f>IF($A47="","",INDEX(SPI!$B$1:$I$931,$A47+(3*$B$1+2)*AN$43+1,8))</f>
        <v>0</v>
      </c>
      <c r="AP47" s="14">
        <f>IF($A47="","",INDEX(SPI!$B$1:$I$931,$A47+(3*$B$1+2)*AP$43+1,7))</f>
        <v>0</v>
      </c>
      <c r="AQ47" s="14">
        <f>IF($A47="","",INDEX(SPI!$B$1:$I$931,$A47+(3*$B$1+2)*AP$43+1,8))</f>
        <v>0</v>
      </c>
      <c r="AR47" s="14">
        <f>IF($A47="","",INDEX(SPI!$B$1:$I$931,$A47+(3*$B$1+2)*AR$43+1,7))</f>
        <v>0</v>
      </c>
      <c r="AS47" s="14">
        <f>IF($A47="","",INDEX(SPI!$B$1:$I$931,$A47+(3*$B$1+2)*AR$43+1,8))</f>
        <v>0</v>
      </c>
      <c r="AT47" s="14">
        <f>IF($A47="","",INDEX(SPI!$B$1:$I$931,$A47+(3*$B$1+2)*AT$43+1,7))</f>
        <v>0</v>
      </c>
      <c r="AU47" s="14">
        <f>IF($A47="","",INDEX(SPI!$B$1:$I$931,$A47+(3*$B$1+2)*AT$43+1,8))</f>
        <v>0</v>
      </c>
      <c r="AV47" s="14">
        <f>IF($A47="","",INDEX(SPI!$B$1:$I$931,$A47+(3*$B$1+2)*AV$43+1,7))</f>
        <v>0</v>
      </c>
      <c r="AW47" s="14">
        <f>IF($A47="","",INDEX(SPI!$B$1:$I$931,$A47+(3*$B$1+2)*AV$43+1,8))</f>
        <v>0</v>
      </c>
      <c r="AX47" s="14">
        <f>IF($A47="","",INDEX(SPI!$B$1:$I$931,$A47+(3*$B$1+2)*AX$43+1,7))</f>
        <v>0</v>
      </c>
      <c r="AY47" s="14">
        <f>IF($A47="","",INDEX(SPI!$B$1:$I$931,$A47+(3*$B$1+2)*AX$43+1,8))</f>
        <v>0</v>
      </c>
      <c r="AZ47" s="14">
        <f>IF($A47="","",INDEX(SPI!$B$1:$I$931,$A47+(3*$B$1+2)*AZ$43+1,7))</f>
        <v>0</v>
      </c>
      <c r="BA47" s="14">
        <f>IF($A47="","",INDEX(SPI!$B$1:$I$931,$A47+(3*$B$1+2)*AZ$43+1,8))</f>
        <v>0</v>
      </c>
      <c r="BB47" s="14">
        <f>IF($A47="","",INDEX(SPI!$B$1:$I$931,$A47+(3*$B$1+2)*BB$43+1,7))</f>
        <v>0</v>
      </c>
      <c r="BC47" s="14">
        <f>IF($A47="","",INDEX(SPI!$B$1:$I$931,$A47+(3*$B$1+2)*BB$43+1,8))</f>
        <v>0</v>
      </c>
      <c r="BD47" s="14">
        <f>IF($A47="","",INDEX(SPI!$B$1:$I$931,$A47+(3*$B$1+2)*BD$43+1,7))</f>
        <v>0</v>
      </c>
      <c r="BE47" s="14">
        <f>IF($A47="","",INDEX(SPI!$B$1:$I$931,$A47+(3*$B$1+2)*BD$43+1,8))</f>
        <v>0</v>
      </c>
      <c r="BF47" s="14">
        <f>IF($A47="","",INDEX(SPI!$B$1:$I$931,$A47+(3*$B$1+2)*BF$43+1,7))</f>
        <v>0</v>
      </c>
      <c r="BG47" s="14">
        <f>IF($A47="","",INDEX(SPI!$B$1:$I$931,$A47+(3*$B$1+2)*BF$43+1,8))</f>
        <v>0</v>
      </c>
      <c r="BH47" s="14">
        <f>IF($A47="","",INDEX(SPI!$B$1:$I$931,$A47+(3*$B$1+2)*BH$43+1,7))</f>
        <v>0</v>
      </c>
      <c r="BI47" s="14">
        <f>IF($A47="","",INDEX(SPI!$B$1:$I$931,$A47+(3*$B$1+2)*BH$43+1,8))</f>
        <v>0</v>
      </c>
      <c r="BJ47" s="14">
        <f>IF($A47="","",INDEX(SPI!$B$1:$I$931,$A47+(3*$B$1+2)*BJ$43+1,7))</f>
        <v>0</v>
      </c>
      <c r="BK47" s="14">
        <f>IF($A47="","",INDEX(SPI!$B$1:$I$931,$A47+(3*$B$1+2)*BJ$43+1,8))</f>
        <v>0</v>
      </c>
    </row>
    <row r="48" spans="1:63" x14ac:dyDescent="0.2">
      <c r="A48" s="4">
        <f>IF(A47="","",A47+1)</f>
        <v>5</v>
      </c>
      <c r="B48" s="4"/>
      <c r="C48" s="4" t="str">
        <f>IF(A47="","","Vy")</f>
        <v>Vy</v>
      </c>
      <c r="D48" s="14">
        <f>IF($A48="","",INDEX(SPI!$B$1:$I$931,$A48+(3*$B$1+2)*D$43+1,7))</f>
        <v>-2.0469999999999999E-2</v>
      </c>
      <c r="E48" s="14">
        <f>IF($A48="","",INDEX(SPI!$B$1:$I$931,$A48+(3*$B$1+2)*D$43+1,8))</f>
        <v>15.596</v>
      </c>
      <c r="F48" s="14">
        <f>IF($A48="","",INDEX(SPI!$B$1:$I$931,$A48+(3*$B$1+2)*F$43+1,7))</f>
        <v>4.1883999999999997</v>
      </c>
      <c r="G48" s="14">
        <f>IF($A48="","",INDEX(SPI!$B$1:$I$931,$A48+(3*$B$1+2)*F$43+1,8))</f>
        <v>1.6372999999999999E-2</v>
      </c>
      <c r="H48" s="14">
        <f>IF($A48="","",INDEX(SPI!$B$1:$I$931,$A48+(3*$B$1+2)*H$43+1,7))</f>
        <v>-4.01</v>
      </c>
      <c r="I48" s="14">
        <f>IF($A48="","",INDEX(SPI!$B$1:$I$931,$A48+(3*$B$1+2)*H$43+1,8))</f>
        <v>0.26446999999999998</v>
      </c>
      <c r="J48" s="14">
        <f>IF($A48="","",INDEX(SPI!$B$1:$I$931,$A48+(3*$B$1+2)*J$43+1,7))</f>
        <v>6.3091000000000004E-4</v>
      </c>
      <c r="K48" s="14">
        <f>IF($A48="","",INDEX(SPI!$B$1:$I$931,$A48+(3*$B$1+2)*J$43+1,8))</f>
        <v>-0.45340000000000003</v>
      </c>
      <c r="L48" s="14">
        <f>IF($A48="","",INDEX(SPI!$B$1:$I$931,$A48+(3*$B$1+2)*L$43+1,7))</f>
        <v>-8.6059999999999998E-2</v>
      </c>
      <c r="M48" s="14">
        <f>IF($A48="","",INDEX(SPI!$B$1:$I$931,$A48+(3*$B$1+2)*L$43+1,8))</f>
        <v>-3.3579999999999998E-4</v>
      </c>
      <c r="N48" s="14">
        <f>IF($A48="","",INDEX(SPI!$B$1:$I$931,$A48+(3*$B$1+2)*N$43+1,7))</f>
        <v>8.2942000000000002E-2</v>
      </c>
      <c r="O48" s="14">
        <f>IF($A48="","",INDEX(SPI!$B$1:$I$931,$A48+(3*$B$1+2)*N$43+1,8))</f>
        <v>-6.9589999999999999E-3</v>
      </c>
      <c r="P48" s="14">
        <f>IF($A48="","",INDEX(SPI!$B$1:$I$931,$A48+(3*$B$1+2)*P$43+1,7))</f>
        <v>2.3109000000000001E-4</v>
      </c>
      <c r="Q48" s="14">
        <f>IF($A48="","",INDEX(SPI!$B$1:$I$931,$A48+(3*$B$1+2)*P$43+1,8))</f>
        <v>-7.8049999999999994E-2</v>
      </c>
      <c r="R48" s="14">
        <f>IF($A48="","",INDEX(SPI!$B$1:$I$931,$A48+(3*$B$1+2)*R$43+1,7))</f>
        <v>-1.206E-2</v>
      </c>
      <c r="S48" s="14">
        <f>IF($A48="","",INDEX(SPI!$B$1:$I$931,$A48+(3*$B$1+2)*R$43+1,8))</f>
        <v>-5.9929999999999997E-5</v>
      </c>
      <c r="T48" s="14">
        <f>IF($A48="","",INDEX(SPI!$B$1:$I$931,$A48+(3*$B$1+2)*T$43+1,7))</f>
        <v>9.5478999999999998E-3</v>
      </c>
      <c r="U48" s="14">
        <f>IF($A48="","",INDEX(SPI!$B$1:$I$931,$A48+(3*$B$1+2)*T$43+1,8))</f>
        <v>-1.32E-3</v>
      </c>
      <c r="V48" s="14">
        <f>IF($A48="","",INDEX(SPI!$B$1:$I$931,$A48+(3*$B$1+2)*V$43+1,7))</f>
        <v>2.5108999999999999E-3</v>
      </c>
      <c r="W48" s="14">
        <f>IF($A48="","",INDEX(SPI!$B$1:$I$931,$A48+(3*$B$1+2)*V$43+1,8))</f>
        <v>-1.8320000000000001E-4</v>
      </c>
      <c r="X48" s="14">
        <f>IF($A48="","",INDEX(SPI!$B$1:$I$931,$A48+(3*$B$1+2)*X$43+1,7))</f>
        <v>3.9747999999999997E-3</v>
      </c>
      <c r="Y48" s="14">
        <f>IF($A48="","",INDEX(SPI!$B$1:$I$931,$A48+(3*$B$1+2)*X$43+1,8))</f>
        <v>7.0800000000000002E-2</v>
      </c>
      <c r="Z48" s="14">
        <f>IF($A48="","",INDEX(SPI!$B$1:$I$931,$A48+(3*$B$1+2)*Z$43+1,7))</f>
        <v>-5.463E-3</v>
      </c>
      <c r="AA48" s="14">
        <f>IF($A48="","",INDEX(SPI!$B$1:$I$931,$A48+(3*$B$1+2)*Z$43+1,8))</f>
        <v>8.7807E-4</v>
      </c>
      <c r="AB48" s="14">
        <f>IF($A48="","",INDEX(SPI!$B$1:$I$931,$A48+(3*$B$1+2)*AB$43+1,7))</f>
        <v>-1.5820000000000001E-3</v>
      </c>
      <c r="AC48" s="14">
        <f>IF($A48="","",INDEX(SPI!$B$1:$I$931,$A48+(3*$B$1+2)*AB$43+1,8))</f>
        <v>1.6405E-6</v>
      </c>
      <c r="AD48" s="14">
        <f>IF($A48="","",INDEX(SPI!$B$1:$I$931,$A48+(3*$B$1+2)*AD$43+1,7))</f>
        <v>-2.654E-5</v>
      </c>
      <c r="AE48" s="14">
        <f>IF($A48="","",INDEX(SPI!$B$1:$I$931,$A48+(3*$B$1+2)*AD$43+1,8))</f>
        <v>-2.7040000000000002E-2</v>
      </c>
      <c r="AF48" s="14">
        <f>IF($A48="","",INDEX(SPI!$B$1:$I$931,$A48+(3*$B$1+2)*AF$43+1,7))</f>
        <v>1.4308999999999999E-3</v>
      </c>
      <c r="AG48" s="14">
        <f>IF($A48="","",INDEX(SPI!$B$1:$I$931,$A48+(3*$B$1+2)*AF$43+1,8))</f>
        <v>-2.0120000000000001E-4</v>
      </c>
      <c r="AH48" s="14">
        <f>IF($A48="","",INDEX(SPI!$B$1:$I$931,$A48+(3*$B$1+2)*AH$43+1,7))</f>
        <v>0</v>
      </c>
      <c r="AI48" s="14">
        <f>IF($A48="","",INDEX(SPI!$B$1:$I$931,$A48+(3*$B$1+2)*AH$43+1,8))</f>
        <v>0</v>
      </c>
      <c r="AJ48" s="14">
        <f>IF($A48="","",INDEX(SPI!$B$1:$I$931,$A48+(3*$B$1+2)*AJ$43+1,7))</f>
        <v>0</v>
      </c>
      <c r="AK48" s="14">
        <f>IF($A48="","",INDEX(SPI!$B$1:$I$931,$A48+(3*$B$1+2)*AJ$43+1,8))</f>
        <v>0</v>
      </c>
      <c r="AL48" s="14">
        <f>IF($A48="","",INDEX(SPI!$B$1:$I$931,$A48+(3*$B$1+2)*AL$43+1,7))</f>
        <v>0</v>
      </c>
      <c r="AM48" s="14">
        <f>IF($A48="","",INDEX(SPI!$B$1:$I$931,$A48+(3*$B$1+2)*AL$43+1,8))</f>
        <v>0</v>
      </c>
      <c r="AN48" s="14">
        <f>IF($A48="","",INDEX(SPI!$B$1:$I$931,$A48+(3*$B$1+2)*AN$43+1,7))</f>
        <v>0</v>
      </c>
      <c r="AO48" s="14">
        <f>IF($A48="","",INDEX(SPI!$B$1:$I$931,$A48+(3*$B$1+2)*AN$43+1,8))</f>
        <v>0</v>
      </c>
      <c r="AP48" s="14">
        <f>IF($A48="","",INDEX(SPI!$B$1:$I$931,$A48+(3*$B$1+2)*AP$43+1,7))</f>
        <v>0</v>
      </c>
      <c r="AQ48" s="14">
        <f>IF($A48="","",INDEX(SPI!$B$1:$I$931,$A48+(3*$B$1+2)*AP$43+1,8))</f>
        <v>0</v>
      </c>
      <c r="AR48" s="14">
        <f>IF($A48="","",INDEX(SPI!$B$1:$I$931,$A48+(3*$B$1+2)*AR$43+1,7))</f>
        <v>0</v>
      </c>
      <c r="AS48" s="14">
        <f>IF($A48="","",INDEX(SPI!$B$1:$I$931,$A48+(3*$B$1+2)*AR$43+1,8))</f>
        <v>0</v>
      </c>
      <c r="AT48" s="14">
        <f>IF($A48="","",INDEX(SPI!$B$1:$I$931,$A48+(3*$B$1+2)*AT$43+1,7))</f>
        <v>0</v>
      </c>
      <c r="AU48" s="14">
        <f>IF($A48="","",INDEX(SPI!$B$1:$I$931,$A48+(3*$B$1+2)*AT$43+1,8))</f>
        <v>0</v>
      </c>
      <c r="AV48" s="14">
        <f>IF($A48="","",INDEX(SPI!$B$1:$I$931,$A48+(3*$B$1+2)*AV$43+1,7))</f>
        <v>0</v>
      </c>
      <c r="AW48" s="14">
        <f>IF($A48="","",INDEX(SPI!$B$1:$I$931,$A48+(3*$B$1+2)*AV$43+1,8))</f>
        <v>0</v>
      </c>
      <c r="AX48" s="14">
        <f>IF($A48="","",INDEX(SPI!$B$1:$I$931,$A48+(3*$B$1+2)*AX$43+1,7))</f>
        <v>0</v>
      </c>
      <c r="AY48" s="14">
        <f>IF($A48="","",INDEX(SPI!$B$1:$I$931,$A48+(3*$B$1+2)*AX$43+1,8))</f>
        <v>0</v>
      </c>
      <c r="AZ48" s="14">
        <f>IF($A48="","",INDEX(SPI!$B$1:$I$931,$A48+(3*$B$1+2)*AZ$43+1,7))</f>
        <v>0</v>
      </c>
      <c r="BA48" s="14">
        <f>IF($A48="","",INDEX(SPI!$B$1:$I$931,$A48+(3*$B$1+2)*AZ$43+1,8))</f>
        <v>0</v>
      </c>
      <c r="BB48" s="14">
        <f>IF($A48="","",INDEX(SPI!$B$1:$I$931,$A48+(3*$B$1+2)*BB$43+1,7))</f>
        <v>0</v>
      </c>
      <c r="BC48" s="14">
        <f>IF($A48="","",INDEX(SPI!$B$1:$I$931,$A48+(3*$B$1+2)*BB$43+1,8))</f>
        <v>0</v>
      </c>
      <c r="BD48" s="14">
        <f>IF($A48="","",INDEX(SPI!$B$1:$I$931,$A48+(3*$B$1+2)*BD$43+1,7))</f>
        <v>0</v>
      </c>
      <c r="BE48" s="14">
        <f>IF($A48="","",INDEX(SPI!$B$1:$I$931,$A48+(3*$B$1+2)*BD$43+1,8))</f>
        <v>0</v>
      </c>
      <c r="BF48" s="14">
        <f>IF($A48="","",INDEX(SPI!$B$1:$I$931,$A48+(3*$B$1+2)*BF$43+1,7))</f>
        <v>0</v>
      </c>
      <c r="BG48" s="14">
        <f>IF($A48="","",INDEX(SPI!$B$1:$I$931,$A48+(3*$B$1+2)*BF$43+1,8))</f>
        <v>0</v>
      </c>
      <c r="BH48" s="14">
        <f>IF($A48="","",INDEX(SPI!$B$1:$I$931,$A48+(3*$B$1+2)*BH$43+1,7))</f>
        <v>0</v>
      </c>
      <c r="BI48" s="14">
        <f>IF($A48="","",INDEX(SPI!$B$1:$I$931,$A48+(3*$B$1+2)*BH$43+1,8))</f>
        <v>0</v>
      </c>
      <c r="BJ48" s="14">
        <f>IF($A48="","",INDEX(SPI!$B$1:$I$931,$A48+(3*$B$1+2)*BJ$43+1,7))</f>
        <v>0</v>
      </c>
      <c r="BK48" s="14">
        <f>IF($A48="","",INDEX(SPI!$B$1:$I$931,$A48+(3*$B$1+2)*BJ$43+1,8))</f>
        <v>0</v>
      </c>
    </row>
    <row r="49" spans="1:63" x14ac:dyDescent="0.2">
      <c r="A49" s="13">
        <f>IF(A48="","",A48+1)</f>
        <v>6</v>
      </c>
      <c r="B49" s="13"/>
      <c r="C49" s="13" t="str">
        <f>IF(A47="","","Rot")</f>
        <v>Rot</v>
      </c>
      <c r="D49" s="15">
        <f>IF($A49="","",INDEX(SPI!$B$1:$I$931,$A49+(3*$B$1+2)*D$43+1,7))</f>
        <v>-3.4950000000000002E-5</v>
      </c>
      <c r="E49" s="15">
        <f>IF($A49="","",INDEX(SPI!$B$1:$I$931,$A49+(3*$B$1+2)*D$43+1,8))</f>
        <v>2.6627000000000001E-2</v>
      </c>
      <c r="F49" s="15">
        <f>IF($A49="","",INDEX(SPI!$B$1:$I$931,$A49+(3*$B$1+2)*F$43+1,7))</f>
        <v>-0.34439999999999998</v>
      </c>
      <c r="G49" s="15">
        <f>IF($A49="","",INDEX(SPI!$B$1:$I$931,$A49+(3*$B$1+2)*F$43+1,8))</f>
        <v>-1.346E-3</v>
      </c>
      <c r="H49" s="15">
        <f>IF($A49="","",INDEX(SPI!$B$1:$I$931,$A49+(3*$B$1+2)*H$43+1,7))</f>
        <v>0.33119999999999999</v>
      </c>
      <c r="I49" s="15">
        <f>IF($A49="","",INDEX(SPI!$B$1:$I$931,$A49+(3*$B$1+2)*H$43+1,8))</f>
        <v>-2.1839999999999998E-2</v>
      </c>
      <c r="J49" s="15">
        <f>IF($A49="","",INDEX(SPI!$B$1:$I$931,$A49+(3*$B$1+2)*J$43+1,7))</f>
        <v>1.0523000000000001E-6</v>
      </c>
      <c r="K49" s="15">
        <f>IF($A49="","",INDEX(SPI!$B$1:$I$931,$A49+(3*$B$1+2)*J$43+1,8))</f>
        <v>-7.5619999999999995E-4</v>
      </c>
      <c r="L49" s="15">
        <f>IF($A49="","",INDEX(SPI!$B$1:$I$931,$A49+(3*$B$1+2)*L$43+1,7))</f>
        <v>7.0609000000000002E-3</v>
      </c>
      <c r="M49" s="15">
        <f>IF($A49="","",INDEX(SPI!$B$1:$I$931,$A49+(3*$B$1+2)*L$43+1,8))</f>
        <v>2.7546999999999999E-5</v>
      </c>
      <c r="N49" s="15">
        <f>IF($A49="","",INDEX(SPI!$B$1:$I$931,$A49+(3*$B$1+2)*N$43+1,7))</f>
        <v>-6.8529999999999997E-3</v>
      </c>
      <c r="O49" s="15">
        <f>IF($A49="","",INDEX(SPI!$B$1:$I$931,$A49+(3*$B$1+2)*N$43+1,8))</f>
        <v>5.7496000000000001E-4</v>
      </c>
      <c r="P49" s="15">
        <f>IF($A49="","",INDEX(SPI!$B$1:$I$931,$A49+(3*$B$1+2)*P$43+1,7))</f>
        <v>4.3148E-7</v>
      </c>
      <c r="Q49" s="15">
        <f>IF($A49="","",INDEX(SPI!$B$1:$I$931,$A49+(3*$B$1+2)*P$43+1,8))</f>
        <v>-1.4569999999999999E-4</v>
      </c>
      <c r="R49" s="15">
        <f>IF($A49="","",INDEX(SPI!$B$1:$I$931,$A49+(3*$B$1+2)*R$43+1,7))</f>
        <v>9.7909999999999989E-4</v>
      </c>
      <c r="S49" s="15">
        <f>IF($A49="","",INDEX(SPI!$B$1:$I$931,$A49+(3*$B$1+2)*R$43+1,8))</f>
        <v>4.8647000000000002E-6</v>
      </c>
      <c r="T49" s="15">
        <f>IF($A49="","",INDEX(SPI!$B$1:$I$931,$A49+(3*$B$1+2)*T$43+1,7))</f>
        <v>-7.8930000000000005E-4</v>
      </c>
      <c r="U49" s="15">
        <f>IF($A49="","",INDEX(SPI!$B$1:$I$931,$A49+(3*$B$1+2)*T$43+1,8))</f>
        <v>1.0911E-4</v>
      </c>
      <c r="V49" s="15">
        <f>IF($A49="","",INDEX(SPI!$B$1:$I$931,$A49+(3*$B$1+2)*V$43+1,7))</f>
        <v>-5.4049999999999996E-4</v>
      </c>
      <c r="W49" s="15">
        <f>IF($A49="","",INDEX(SPI!$B$1:$I$931,$A49+(3*$B$1+2)*V$43+1,8))</f>
        <v>3.9440999999999997E-5</v>
      </c>
      <c r="X49" s="15">
        <f>IF($A49="","",INDEX(SPI!$B$1:$I$931,$A49+(3*$B$1+2)*X$43+1,7))</f>
        <v>3.1352000000000001E-6</v>
      </c>
      <c r="Y49" s="15">
        <f>IF($A49="","",INDEX(SPI!$B$1:$I$931,$A49+(3*$B$1+2)*X$43+1,8))</f>
        <v>5.5844000000000003E-5</v>
      </c>
      <c r="Z49" s="15">
        <f>IF($A49="","",INDEX(SPI!$B$1:$I$931,$A49+(3*$B$1+2)*Z$43+1,7))</f>
        <v>4.5215000000000001E-4</v>
      </c>
      <c r="AA49" s="15">
        <f>IF($A49="","",INDEX(SPI!$B$1:$I$931,$A49+(3*$B$1+2)*Z$43+1,8))</f>
        <v>-7.2680000000000002E-5</v>
      </c>
      <c r="AB49" s="15">
        <f>IF($A49="","",INDEX(SPI!$B$1:$I$931,$A49+(3*$B$1+2)*AB$43+1,7))</f>
        <v>1.3348E-4</v>
      </c>
      <c r="AC49" s="15">
        <f>IF($A49="","",INDEX(SPI!$B$1:$I$931,$A49+(3*$B$1+2)*AB$43+1,8))</f>
        <v>-1.385E-7</v>
      </c>
      <c r="AD49" s="15">
        <f>IF($A49="","",INDEX(SPI!$B$1:$I$931,$A49+(3*$B$1+2)*AD$43+1,7))</f>
        <v>-2.288E-8</v>
      </c>
      <c r="AE49" s="15">
        <f>IF($A49="","",INDEX(SPI!$B$1:$I$931,$A49+(3*$B$1+2)*AD$43+1,8))</f>
        <v>-2.3309999999999999E-5</v>
      </c>
      <c r="AF49" s="15">
        <f>IF($A49="","",INDEX(SPI!$B$1:$I$931,$A49+(3*$B$1+2)*AF$43+1,7))</f>
        <v>-1.187E-4</v>
      </c>
      <c r="AG49" s="15">
        <f>IF($A49="","",INDEX(SPI!$B$1:$I$931,$A49+(3*$B$1+2)*AF$43+1,8))</f>
        <v>1.6688E-5</v>
      </c>
      <c r="AH49" s="15">
        <f>IF($A49="","",INDEX(SPI!$B$1:$I$931,$A49+(3*$B$1+2)*AH$43+1,7))</f>
        <v>0</v>
      </c>
      <c r="AI49" s="15">
        <f>IF($A49="","",INDEX(SPI!$B$1:$I$931,$A49+(3*$B$1+2)*AH$43+1,8))</f>
        <v>0</v>
      </c>
      <c r="AJ49" s="15">
        <f>IF($A49="","",INDEX(SPI!$B$1:$I$931,$A49+(3*$B$1+2)*AJ$43+1,7))</f>
        <v>0</v>
      </c>
      <c r="AK49" s="15">
        <f>IF($A49="","",INDEX(SPI!$B$1:$I$931,$A49+(3*$B$1+2)*AJ$43+1,8))</f>
        <v>0</v>
      </c>
      <c r="AL49" s="15">
        <f>IF($A49="","",INDEX(SPI!$B$1:$I$931,$A49+(3*$B$1+2)*AL$43+1,7))</f>
        <v>0</v>
      </c>
      <c r="AM49" s="15">
        <f>IF($A49="","",INDEX(SPI!$B$1:$I$931,$A49+(3*$B$1+2)*AL$43+1,8))</f>
        <v>0</v>
      </c>
      <c r="AN49" s="15">
        <f>IF($A49="","",INDEX(SPI!$B$1:$I$931,$A49+(3*$B$1+2)*AN$43+1,7))</f>
        <v>0</v>
      </c>
      <c r="AO49" s="15">
        <f>IF($A49="","",INDEX(SPI!$B$1:$I$931,$A49+(3*$B$1+2)*AN$43+1,8))</f>
        <v>0</v>
      </c>
      <c r="AP49" s="15">
        <f>IF($A49="","",INDEX(SPI!$B$1:$I$931,$A49+(3*$B$1+2)*AP$43+1,7))</f>
        <v>0</v>
      </c>
      <c r="AQ49" s="15">
        <f>IF($A49="","",INDEX(SPI!$B$1:$I$931,$A49+(3*$B$1+2)*AP$43+1,8))</f>
        <v>0</v>
      </c>
      <c r="AR49" s="15">
        <f>IF($A49="","",INDEX(SPI!$B$1:$I$931,$A49+(3*$B$1+2)*AR$43+1,7))</f>
        <v>0</v>
      </c>
      <c r="AS49" s="15">
        <f>IF($A49="","",INDEX(SPI!$B$1:$I$931,$A49+(3*$B$1+2)*AR$43+1,8))</f>
        <v>0</v>
      </c>
      <c r="AT49" s="15">
        <f>IF($A49="","",INDEX(SPI!$B$1:$I$931,$A49+(3*$B$1+2)*AT$43+1,7))</f>
        <v>0</v>
      </c>
      <c r="AU49" s="15">
        <f>IF($A49="","",INDEX(SPI!$B$1:$I$931,$A49+(3*$B$1+2)*AT$43+1,8))</f>
        <v>0</v>
      </c>
      <c r="AV49" s="15">
        <f>IF($A49="","",INDEX(SPI!$B$1:$I$931,$A49+(3*$B$1+2)*AV$43+1,7))</f>
        <v>0</v>
      </c>
      <c r="AW49" s="15">
        <f>IF($A49="","",INDEX(SPI!$B$1:$I$931,$A49+(3*$B$1+2)*AV$43+1,8))</f>
        <v>0</v>
      </c>
      <c r="AX49" s="15">
        <f>IF($A49="","",INDEX(SPI!$B$1:$I$931,$A49+(3*$B$1+2)*AX$43+1,7))</f>
        <v>0</v>
      </c>
      <c r="AY49" s="15">
        <f>IF($A49="","",INDEX(SPI!$B$1:$I$931,$A49+(3*$B$1+2)*AX$43+1,8))</f>
        <v>0</v>
      </c>
      <c r="AZ49" s="15">
        <f>IF($A49="","",INDEX(SPI!$B$1:$I$931,$A49+(3*$B$1+2)*AZ$43+1,7))</f>
        <v>0</v>
      </c>
      <c r="BA49" s="15">
        <f>IF($A49="","",INDEX(SPI!$B$1:$I$931,$A49+(3*$B$1+2)*AZ$43+1,8))</f>
        <v>0</v>
      </c>
      <c r="BB49" s="15">
        <f>IF($A49="","",INDEX(SPI!$B$1:$I$931,$A49+(3*$B$1+2)*BB$43+1,7))</f>
        <v>0</v>
      </c>
      <c r="BC49" s="15">
        <f>IF($A49="","",INDEX(SPI!$B$1:$I$931,$A49+(3*$B$1+2)*BB$43+1,8))</f>
        <v>0</v>
      </c>
      <c r="BD49" s="15">
        <f>IF($A49="","",INDEX(SPI!$B$1:$I$931,$A49+(3*$B$1+2)*BD$43+1,7))</f>
        <v>0</v>
      </c>
      <c r="BE49" s="15">
        <f>IF($A49="","",INDEX(SPI!$B$1:$I$931,$A49+(3*$B$1+2)*BD$43+1,8))</f>
        <v>0</v>
      </c>
      <c r="BF49" s="15">
        <f>IF($A49="","",INDEX(SPI!$B$1:$I$931,$A49+(3*$B$1+2)*BF$43+1,7))</f>
        <v>0</v>
      </c>
      <c r="BG49" s="15">
        <f>IF($A49="","",INDEX(SPI!$B$1:$I$931,$A49+(3*$B$1+2)*BF$43+1,8))</f>
        <v>0</v>
      </c>
      <c r="BH49" s="15">
        <f>IF($A49="","",INDEX(SPI!$B$1:$I$931,$A49+(3*$B$1+2)*BH$43+1,7))</f>
        <v>0</v>
      </c>
      <c r="BI49" s="15">
        <f>IF($A49="","",INDEX(SPI!$B$1:$I$931,$A49+(3*$B$1+2)*BH$43+1,8))</f>
        <v>0</v>
      </c>
      <c r="BJ49" s="15">
        <f>IF($A49="","",INDEX(SPI!$B$1:$I$931,$A49+(3*$B$1+2)*BJ$43+1,7))</f>
        <v>0</v>
      </c>
      <c r="BK49" s="15">
        <f>IF($A49="","",INDEX(SPI!$B$1:$I$931,$A49+(3*$B$1+2)*BJ$43+1,8))</f>
        <v>0</v>
      </c>
    </row>
    <row r="50" spans="1:63" x14ac:dyDescent="0.2">
      <c r="A50" s="4">
        <f>IF(OR(B47=1,B47=""),"",A49+1)</f>
        <v>7</v>
      </c>
      <c r="B50" s="4">
        <f>IF(OR(B47=1,B47=""),"",INDEX(SPI!$B$1:$I$916,A50+(3*$B$1+2)+1,3))</f>
        <v>4</v>
      </c>
      <c r="C50" s="4" t="str">
        <f>IF(A50="","","Vx")</f>
        <v>Vx</v>
      </c>
      <c r="D50" s="14">
        <f>IF($A50="","",INDEX(SPI!$B$1:$I$931,$A50+(3*$B$1+2)*D$43+1,7))</f>
        <v>-1.303E-4</v>
      </c>
      <c r="E50" s="14">
        <f>IF($A50="","",INDEX(SPI!$B$1:$I$931,$A50+(3*$B$1+2)*D$43+1,8))</f>
        <v>9.9301E-2</v>
      </c>
      <c r="F50" s="14">
        <f>IF($A50="","",INDEX(SPI!$B$1:$I$931,$A50+(3*$B$1+2)*F$43+1,7))</f>
        <v>10.372</v>
      </c>
      <c r="G50" s="14">
        <f>IF($A50="","",INDEX(SPI!$B$1:$I$931,$A50+(3*$B$1+2)*F$43+1,8))</f>
        <v>4.0545999999999999E-2</v>
      </c>
      <c r="H50" s="14">
        <f>IF($A50="","",INDEX(SPI!$B$1:$I$931,$A50+(3*$B$1+2)*H$43+1,7))</f>
        <v>1.8888</v>
      </c>
      <c r="I50" s="14">
        <f>IF($A50="","",INDEX(SPI!$B$1:$I$931,$A50+(3*$B$1+2)*H$43+1,8))</f>
        <v>-0.1246</v>
      </c>
      <c r="J50" s="14">
        <f>IF($A50="","",INDEX(SPI!$B$1:$I$931,$A50+(3*$B$1+2)*J$43+1,7))</f>
        <v>-4.1840000000000001E-6</v>
      </c>
      <c r="K50" s="14">
        <f>IF($A50="","",INDEX(SPI!$B$1:$I$931,$A50+(3*$B$1+2)*J$43+1,8))</f>
        <v>3.0067000000000002E-3</v>
      </c>
      <c r="L50" s="14">
        <f>IF($A50="","",INDEX(SPI!$B$1:$I$931,$A50+(3*$B$1+2)*L$43+1,7))</f>
        <v>0.23604</v>
      </c>
      <c r="M50" s="14">
        <f>IF($A50="","",INDEX(SPI!$B$1:$I$931,$A50+(3*$B$1+2)*L$43+1,8))</f>
        <v>9.2086999999999996E-4</v>
      </c>
      <c r="N50" s="14">
        <f>IF($A50="","",INDEX(SPI!$B$1:$I$931,$A50+(3*$B$1+2)*N$43+1,7))</f>
        <v>3.6692000000000002E-2</v>
      </c>
      <c r="O50" s="14">
        <f>IF($A50="","",INDEX(SPI!$B$1:$I$931,$A50+(3*$B$1+2)*N$43+1,8))</f>
        <v>-3.078E-3</v>
      </c>
      <c r="P50" s="14">
        <f>IF($A50="","",INDEX(SPI!$B$1:$I$931,$A50+(3*$B$1+2)*P$43+1,7))</f>
        <v>3.3467000000000001E-6</v>
      </c>
      <c r="Q50" s="14">
        <f>IF($A50="","",INDEX(SPI!$B$1:$I$931,$A50+(3*$B$1+2)*P$43+1,8))</f>
        <v>-1.1299999999999999E-3</v>
      </c>
      <c r="R50" s="14">
        <f>IF($A50="","",INDEX(SPI!$B$1:$I$931,$A50+(3*$B$1+2)*R$43+1,7))</f>
        <v>-0.16669999999999999</v>
      </c>
      <c r="S50" s="14">
        <f>IF($A50="","",INDEX(SPI!$B$1:$I$931,$A50+(3*$B$1+2)*R$43+1,8))</f>
        <v>-8.2850000000000003E-4</v>
      </c>
      <c r="T50" s="14">
        <f>IF($A50="","",INDEX(SPI!$B$1:$I$931,$A50+(3*$B$1+2)*T$43+1,7))</f>
        <v>-1.243E-2</v>
      </c>
      <c r="U50" s="14">
        <f>IF($A50="","",INDEX(SPI!$B$1:$I$931,$A50+(3*$B$1+2)*T$43+1,8))</f>
        <v>1.7183999999999999E-3</v>
      </c>
      <c r="V50" s="14">
        <f>IF($A50="","",INDEX(SPI!$B$1:$I$931,$A50+(3*$B$1+2)*V$43+1,7))</f>
        <v>2.3838999999999999E-2</v>
      </c>
      <c r="W50" s="14">
        <f>IF($A50="","",INDEX(SPI!$B$1:$I$931,$A50+(3*$B$1+2)*V$43+1,8))</f>
        <v>-1.7390000000000001E-3</v>
      </c>
      <c r="X50" s="14">
        <f>IF($A50="","",INDEX(SPI!$B$1:$I$931,$A50+(3*$B$1+2)*X$43+1,7))</f>
        <v>1.0479E-4</v>
      </c>
      <c r="Y50" s="14">
        <f>IF($A50="","",INDEX(SPI!$B$1:$I$931,$A50+(3*$B$1+2)*X$43+1,8))</f>
        <v>1.8665999999999999E-3</v>
      </c>
      <c r="Z50" s="14">
        <f>IF($A50="","",INDEX(SPI!$B$1:$I$931,$A50+(3*$B$1+2)*Z$43+1,7))</f>
        <v>8.7898999999999996E-4</v>
      </c>
      <c r="AA50" s="14">
        <f>IF($A50="","",INDEX(SPI!$B$1:$I$931,$A50+(3*$B$1+2)*Z$43+1,8))</f>
        <v>-1.4129999999999999E-4</v>
      </c>
      <c r="AB50" s="14">
        <f>IF($A50="","",INDEX(SPI!$B$1:$I$931,$A50+(3*$B$1+2)*AB$43+1,7))</f>
        <v>1.9321000000000001E-2</v>
      </c>
      <c r="AC50" s="14">
        <f>IF($A50="","",INDEX(SPI!$B$1:$I$931,$A50+(3*$B$1+2)*AB$43+1,8))</f>
        <v>-2.0040000000000001E-5</v>
      </c>
      <c r="AD50" s="14">
        <f>IF($A50="","",INDEX(SPI!$B$1:$I$931,$A50+(3*$B$1+2)*AD$43+1,7))</f>
        <v>1.3407000000000001E-7</v>
      </c>
      <c r="AE50" s="14">
        <f>IF($A50="","",INDEX(SPI!$B$1:$I$931,$A50+(3*$B$1+2)*AD$43+1,8))</f>
        <v>1.3660000000000001E-4</v>
      </c>
      <c r="AF50" s="14">
        <f>IF($A50="","",INDEX(SPI!$B$1:$I$931,$A50+(3*$B$1+2)*AF$43+1,7))</f>
        <v>5.3039999999999999E-4</v>
      </c>
      <c r="AG50" s="14">
        <f>IF($A50="","",INDEX(SPI!$B$1:$I$931,$A50+(3*$B$1+2)*AF$43+1,8))</f>
        <v>-7.4569999999999999E-5</v>
      </c>
      <c r="AH50" s="14">
        <f>IF($A50="","",INDEX(SPI!$B$1:$I$931,$A50+(3*$B$1+2)*AH$43+1,7))</f>
        <v>0</v>
      </c>
      <c r="AI50" s="14">
        <f>IF($A50="","",INDEX(SPI!$B$1:$I$931,$A50+(3*$B$1+2)*AH$43+1,8))</f>
        <v>0</v>
      </c>
      <c r="AJ50" s="14">
        <f>IF($A50="","",INDEX(SPI!$B$1:$I$931,$A50+(3*$B$1+2)*AJ$43+1,7))</f>
        <v>0</v>
      </c>
      <c r="AK50" s="14">
        <f>IF($A50="","",INDEX(SPI!$B$1:$I$931,$A50+(3*$B$1+2)*AJ$43+1,8))</f>
        <v>0</v>
      </c>
      <c r="AL50" s="14">
        <f>IF($A50="","",INDEX(SPI!$B$1:$I$931,$A50+(3*$B$1+2)*AL$43+1,7))</f>
        <v>0</v>
      </c>
      <c r="AM50" s="14">
        <f>IF($A50="","",INDEX(SPI!$B$1:$I$931,$A50+(3*$B$1+2)*AL$43+1,8))</f>
        <v>0</v>
      </c>
      <c r="AN50" s="14">
        <f>IF($A50="","",INDEX(SPI!$B$1:$I$931,$A50+(3*$B$1+2)*AN$43+1,7))</f>
        <v>0</v>
      </c>
      <c r="AO50" s="14">
        <f>IF($A50="","",INDEX(SPI!$B$1:$I$931,$A50+(3*$B$1+2)*AN$43+1,8))</f>
        <v>0</v>
      </c>
      <c r="AP50" s="14">
        <f>IF($A50="","",INDEX(SPI!$B$1:$I$931,$A50+(3*$B$1+2)*AP$43+1,7))</f>
        <v>0</v>
      </c>
      <c r="AQ50" s="14">
        <f>IF($A50="","",INDEX(SPI!$B$1:$I$931,$A50+(3*$B$1+2)*AP$43+1,8))</f>
        <v>0</v>
      </c>
      <c r="AR50" s="14">
        <f>IF($A50="","",INDEX(SPI!$B$1:$I$931,$A50+(3*$B$1+2)*AR$43+1,7))</f>
        <v>0</v>
      </c>
      <c r="AS50" s="14">
        <f>IF($A50="","",INDEX(SPI!$B$1:$I$931,$A50+(3*$B$1+2)*AR$43+1,8))</f>
        <v>0</v>
      </c>
      <c r="AT50" s="14">
        <f>IF($A50="","",INDEX(SPI!$B$1:$I$931,$A50+(3*$B$1+2)*AT$43+1,7))</f>
        <v>0</v>
      </c>
      <c r="AU50" s="14">
        <f>IF($A50="","",INDEX(SPI!$B$1:$I$931,$A50+(3*$B$1+2)*AT$43+1,8))</f>
        <v>0</v>
      </c>
      <c r="AV50" s="14">
        <f>IF($A50="","",INDEX(SPI!$B$1:$I$931,$A50+(3*$B$1+2)*AV$43+1,7))</f>
        <v>0</v>
      </c>
      <c r="AW50" s="14">
        <f>IF($A50="","",INDEX(SPI!$B$1:$I$931,$A50+(3*$B$1+2)*AV$43+1,8))</f>
        <v>0</v>
      </c>
      <c r="AX50" s="14">
        <f>IF($A50="","",INDEX(SPI!$B$1:$I$931,$A50+(3*$B$1+2)*AX$43+1,7))</f>
        <v>0</v>
      </c>
      <c r="AY50" s="14">
        <f>IF($A50="","",INDEX(SPI!$B$1:$I$931,$A50+(3*$B$1+2)*AX$43+1,8))</f>
        <v>0</v>
      </c>
      <c r="AZ50" s="14">
        <f>IF($A50="","",INDEX(SPI!$B$1:$I$931,$A50+(3*$B$1+2)*AZ$43+1,7))</f>
        <v>0</v>
      </c>
      <c r="BA50" s="14">
        <f>IF($A50="","",INDEX(SPI!$B$1:$I$931,$A50+(3*$B$1+2)*AZ$43+1,8))</f>
        <v>0</v>
      </c>
      <c r="BB50" s="14">
        <f>IF($A50="","",INDEX(SPI!$B$1:$I$931,$A50+(3*$B$1+2)*BB$43+1,7))</f>
        <v>0</v>
      </c>
      <c r="BC50" s="14">
        <f>IF($A50="","",INDEX(SPI!$B$1:$I$931,$A50+(3*$B$1+2)*BB$43+1,8))</f>
        <v>0</v>
      </c>
      <c r="BD50" s="14">
        <f>IF($A50="","",INDEX(SPI!$B$1:$I$931,$A50+(3*$B$1+2)*BD$43+1,7))</f>
        <v>0</v>
      </c>
      <c r="BE50" s="14">
        <f>IF($A50="","",INDEX(SPI!$B$1:$I$931,$A50+(3*$B$1+2)*BD$43+1,8))</f>
        <v>0</v>
      </c>
      <c r="BF50" s="14">
        <f>IF($A50="","",INDEX(SPI!$B$1:$I$931,$A50+(3*$B$1+2)*BF$43+1,7))</f>
        <v>0</v>
      </c>
      <c r="BG50" s="14">
        <f>IF($A50="","",INDEX(SPI!$B$1:$I$931,$A50+(3*$B$1+2)*BF$43+1,8))</f>
        <v>0</v>
      </c>
      <c r="BH50" s="14">
        <f>IF($A50="","",INDEX(SPI!$B$1:$I$931,$A50+(3*$B$1+2)*BH$43+1,7))</f>
        <v>0</v>
      </c>
      <c r="BI50" s="14">
        <f>IF($A50="","",INDEX(SPI!$B$1:$I$931,$A50+(3*$B$1+2)*BH$43+1,8))</f>
        <v>0</v>
      </c>
      <c r="BJ50" s="14">
        <f>IF($A50="","",INDEX(SPI!$B$1:$I$931,$A50+(3*$B$1+2)*BJ$43+1,7))</f>
        <v>0</v>
      </c>
      <c r="BK50" s="14">
        <f>IF($A50="","",INDEX(SPI!$B$1:$I$931,$A50+(3*$B$1+2)*BJ$43+1,8))</f>
        <v>0</v>
      </c>
    </row>
    <row r="51" spans="1:63" x14ac:dyDescent="0.2">
      <c r="A51" s="4">
        <f>IF(A50="","",A50+1)</f>
        <v>8</v>
      </c>
      <c r="B51" s="4"/>
      <c r="C51" s="4" t="str">
        <f>IF(A50="","","Vy")</f>
        <v>Vy</v>
      </c>
      <c r="D51" s="14">
        <f>IF($A51="","",INDEX(SPI!$B$1:$I$931,$A51+(3*$B$1+2)*D$43+1,7))</f>
        <v>-1.7080000000000001E-2</v>
      </c>
      <c r="E51" s="14">
        <f>IF($A51="","",INDEX(SPI!$B$1:$I$931,$A51+(3*$B$1+2)*D$43+1,8))</f>
        <v>13.013999999999999</v>
      </c>
      <c r="F51" s="14">
        <f>IF($A51="","",INDEX(SPI!$B$1:$I$931,$A51+(3*$B$1+2)*F$43+1,7))</f>
        <v>3.5188999999999999</v>
      </c>
      <c r="G51" s="14">
        <f>IF($A51="","",INDEX(SPI!$B$1:$I$931,$A51+(3*$B$1+2)*F$43+1,8))</f>
        <v>1.3756000000000001E-2</v>
      </c>
      <c r="H51" s="14">
        <f>IF($A51="","",INDEX(SPI!$B$1:$I$931,$A51+(3*$B$1+2)*H$43+1,7))</f>
        <v>-3.3679999999999999</v>
      </c>
      <c r="I51" s="14">
        <f>IF($A51="","",INDEX(SPI!$B$1:$I$931,$A51+(3*$B$1+2)*H$43+1,8))</f>
        <v>0.22216</v>
      </c>
      <c r="J51" s="14">
        <f>IF($A51="","",INDEX(SPI!$B$1:$I$931,$A51+(3*$B$1+2)*J$43+1,7))</f>
        <v>-5.8750000000000002E-4</v>
      </c>
      <c r="K51" s="14">
        <f>IF($A51="","",INDEX(SPI!$B$1:$I$931,$A51+(3*$B$1+2)*J$43+1,8))</f>
        <v>0.42218</v>
      </c>
      <c r="L51" s="14">
        <f>IF($A51="","",INDEX(SPI!$B$1:$I$931,$A51+(3*$B$1+2)*L$43+1,7))</f>
        <v>8.4005999999999997E-2</v>
      </c>
      <c r="M51" s="14">
        <f>IF($A51="","",INDEX(SPI!$B$1:$I$931,$A51+(3*$B$1+2)*L$43+1,8))</f>
        <v>3.2773999999999998E-4</v>
      </c>
      <c r="N51" s="14">
        <f>IF($A51="","",INDEX(SPI!$B$1:$I$931,$A51+(3*$B$1+2)*N$43+1,7))</f>
        <v>-7.1730000000000002E-2</v>
      </c>
      <c r="O51" s="14">
        <f>IF($A51="","",INDEX(SPI!$B$1:$I$931,$A51+(3*$B$1+2)*N$43+1,8))</f>
        <v>6.0185000000000004E-3</v>
      </c>
      <c r="P51" s="14">
        <f>IF($A51="","",INDEX(SPI!$B$1:$I$931,$A51+(3*$B$1+2)*P$43+1,7))</f>
        <v>5.8547999999999998E-4</v>
      </c>
      <c r="Q51" s="14">
        <f>IF($A51="","",INDEX(SPI!$B$1:$I$931,$A51+(3*$B$1+2)*P$43+1,8))</f>
        <v>-0.19769999999999999</v>
      </c>
      <c r="R51" s="14">
        <f>IF($A51="","",INDEX(SPI!$B$1:$I$931,$A51+(3*$B$1+2)*R$43+1,7))</f>
        <v>-2.7709999999999999E-2</v>
      </c>
      <c r="S51" s="14">
        <f>IF($A51="","",INDEX(SPI!$B$1:$I$931,$A51+(3*$B$1+2)*R$43+1,8))</f>
        <v>-1.3770000000000001E-4</v>
      </c>
      <c r="T51" s="14">
        <f>IF($A51="","",INDEX(SPI!$B$1:$I$931,$A51+(3*$B$1+2)*T$43+1,7))</f>
        <v>2.5180000000000001E-2</v>
      </c>
      <c r="U51" s="14">
        <f>IF($A51="","",INDEX(SPI!$B$1:$I$931,$A51+(3*$B$1+2)*T$43+1,8))</f>
        <v>-3.4810000000000002E-3</v>
      </c>
      <c r="V51" s="14">
        <f>IF($A51="","",INDEX(SPI!$B$1:$I$931,$A51+(3*$B$1+2)*V$43+1,7))</f>
        <v>2.5421999999999999E-4</v>
      </c>
      <c r="W51" s="14">
        <f>IF($A51="","",INDEX(SPI!$B$1:$I$931,$A51+(3*$B$1+2)*V$43+1,8))</f>
        <v>-1.855E-5</v>
      </c>
      <c r="X51" s="14">
        <f>IF($A51="","",INDEX(SPI!$B$1:$I$931,$A51+(3*$B$1+2)*X$43+1,7))</f>
        <v>1.1812999999999999E-3</v>
      </c>
      <c r="Y51" s="14">
        <f>IF($A51="","",INDEX(SPI!$B$1:$I$931,$A51+(3*$B$1+2)*X$43+1,8))</f>
        <v>2.1042999999999999E-2</v>
      </c>
      <c r="Z51" s="14">
        <f>IF($A51="","",INDEX(SPI!$B$1:$I$931,$A51+(3*$B$1+2)*Z$43+1,7))</f>
        <v>-1.7780000000000001E-3</v>
      </c>
      <c r="AA51" s="14">
        <f>IF($A51="","",INDEX(SPI!$B$1:$I$931,$A51+(3*$B$1+2)*Z$43+1,8))</f>
        <v>2.8581E-4</v>
      </c>
      <c r="AB51" s="14">
        <f>IF($A51="","",INDEX(SPI!$B$1:$I$931,$A51+(3*$B$1+2)*AB$43+1,7))</f>
        <v>1.524E-3</v>
      </c>
      <c r="AC51" s="14">
        <f>IF($A51="","",INDEX(SPI!$B$1:$I$931,$A51+(3*$B$1+2)*AB$43+1,8))</f>
        <v>-1.581E-6</v>
      </c>
      <c r="AD51" s="14">
        <f>IF($A51="","",INDEX(SPI!$B$1:$I$931,$A51+(3*$B$1+2)*AD$43+1,7))</f>
        <v>2.2279000000000001E-5</v>
      </c>
      <c r="AE51" s="14">
        <f>IF($A51="","",INDEX(SPI!$B$1:$I$931,$A51+(3*$B$1+2)*AD$43+1,8))</f>
        <v>2.2699E-2</v>
      </c>
      <c r="AF51" s="14">
        <f>IF($A51="","",INDEX(SPI!$B$1:$I$931,$A51+(3*$B$1+2)*AF$43+1,7))</f>
        <v>-1.1770000000000001E-3</v>
      </c>
      <c r="AG51" s="14">
        <f>IF($A51="","",INDEX(SPI!$B$1:$I$931,$A51+(3*$B$1+2)*AF$43+1,8))</f>
        <v>1.6547999999999999E-4</v>
      </c>
      <c r="AH51" s="14">
        <f>IF($A51="","",INDEX(SPI!$B$1:$I$931,$A51+(3*$B$1+2)*AH$43+1,7))</f>
        <v>0</v>
      </c>
      <c r="AI51" s="14">
        <f>IF($A51="","",INDEX(SPI!$B$1:$I$931,$A51+(3*$B$1+2)*AH$43+1,8))</f>
        <v>0</v>
      </c>
      <c r="AJ51" s="14">
        <f>IF($A51="","",INDEX(SPI!$B$1:$I$931,$A51+(3*$B$1+2)*AJ$43+1,7))</f>
        <v>0</v>
      </c>
      <c r="AK51" s="14">
        <f>IF($A51="","",INDEX(SPI!$B$1:$I$931,$A51+(3*$B$1+2)*AJ$43+1,8))</f>
        <v>0</v>
      </c>
      <c r="AL51" s="14">
        <f>IF($A51="","",INDEX(SPI!$B$1:$I$931,$A51+(3*$B$1+2)*AL$43+1,7))</f>
        <v>0</v>
      </c>
      <c r="AM51" s="14">
        <f>IF($A51="","",INDEX(SPI!$B$1:$I$931,$A51+(3*$B$1+2)*AL$43+1,8))</f>
        <v>0</v>
      </c>
      <c r="AN51" s="14">
        <f>IF($A51="","",INDEX(SPI!$B$1:$I$931,$A51+(3*$B$1+2)*AN$43+1,7))</f>
        <v>0</v>
      </c>
      <c r="AO51" s="14">
        <f>IF($A51="","",INDEX(SPI!$B$1:$I$931,$A51+(3*$B$1+2)*AN$43+1,8))</f>
        <v>0</v>
      </c>
      <c r="AP51" s="14">
        <f>IF($A51="","",INDEX(SPI!$B$1:$I$931,$A51+(3*$B$1+2)*AP$43+1,7))</f>
        <v>0</v>
      </c>
      <c r="AQ51" s="14">
        <f>IF($A51="","",INDEX(SPI!$B$1:$I$931,$A51+(3*$B$1+2)*AP$43+1,8))</f>
        <v>0</v>
      </c>
      <c r="AR51" s="14">
        <f>IF($A51="","",INDEX(SPI!$B$1:$I$931,$A51+(3*$B$1+2)*AR$43+1,7))</f>
        <v>0</v>
      </c>
      <c r="AS51" s="14">
        <f>IF($A51="","",INDEX(SPI!$B$1:$I$931,$A51+(3*$B$1+2)*AR$43+1,8))</f>
        <v>0</v>
      </c>
      <c r="AT51" s="14">
        <f>IF($A51="","",INDEX(SPI!$B$1:$I$931,$A51+(3*$B$1+2)*AT$43+1,7))</f>
        <v>0</v>
      </c>
      <c r="AU51" s="14">
        <f>IF($A51="","",INDEX(SPI!$B$1:$I$931,$A51+(3*$B$1+2)*AT$43+1,8))</f>
        <v>0</v>
      </c>
      <c r="AV51" s="14">
        <f>IF($A51="","",INDEX(SPI!$B$1:$I$931,$A51+(3*$B$1+2)*AV$43+1,7))</f>
        <v>0</v>
      </c>
      <c r="AW51" s="14">
        <f>IF($A51="","",INDEX(SPI!$B$1:$I$931,$A51+(3*$B$1+2)*AV$43+1,8))</f>
        <v>0</v>
      </c>
      <c r="AX51" s="14">
        <f>IF($A51="","",INDEX(SPI!$B$1:$I$931,$A51+(3*$B$1+2)*AX$43+1,7))</f>
        <v>0</v>
      </c>
      <c r="AY51" s="14">
        <f>IF($A51="","",INDEX(SPI!$B$1:$I$931,$A51+(3*$B$1+2)*AX$43+1,8))</f>
        <v>0</v>
      </c>
      <c r="AZ51" s="14">
        <f>IF($A51="","",INDEX(SPI!$B$1:$I$931,$A51+(3*$B$1+2)*AZ$43+1,7))</f>
        <v>0</v>
      </c>
      <c r="BA51" s="14">
        <f>IF($A51="","",INDEX(SPI!$B$1:$I$931,$A51+(3*$B$1+2)*AZ$43+1,8))</f>
        <v>0</v>
      </c>
      <c r="BB51" s="14">
        <f>IF($A51="","",INDEX(SPI!$B$1:$I$931,$A51+(3*$B$1+2)*BB$43+1,7))</f>
        <v>0</v>
      </c>
      <c r="BC51" s="14">
        <f>IF($A51="","",INDEX(SPI!$B$1:$I$931,$A51+(3*$B$1+2)*BB$43+1,8))</f>
        <v>0</v>
      </c>
      <c r="BD51" s="14">
        <f>IF($A51="","",INDEX(SPI!$B$1:$I$931,$A51+(3*$B$1+2)*BD$43+1,7))</f>
        <v>0</v>
      </c>
      <c r="BE51" s="14">
        <f>IF($A51="","",INDEX(SPI!$B$1:$I$931,$A51+(3*$B$1+2)*BD$43+1,8))</f>
        <v>0</v>
      </c>
      <c r="BF51" s="14">
        <f>IF($A51="","",INDEX(SPI!$B$1:$I$931,$A51+(3*$B$1+2)*BF$43+1,7))</f>
        <v>0</v>
      </c>
      <c r="BG51" s="14">
        <f>IF($A51="","",INDEX(SPI!$B$1:$I$931,$A51+(3*$B$1+2)*BF$43+1,8))</f>
        <v>0</v>
      </c>
      <c r="BH51" s="14">
        <f>IF($A51="","",INDEX(SPI!$B$1:$I$931,$A51+(3*$B$1+2)*BH$43+1,7))</f>
        <v>0</v>
      </c>
      <c r="BI51" s="14">
        <f>IF($A51="","",INDEX(SPI!$B$1:$I$931,$A51+(3*$B$1+2)*BH$43+1,8))</f>
        <v>0</v>
      </c>
      <c r="BJ51" s="14">
        <f>IF($A51="","",INDEX(SPI!$B$1:$I$931,$A51+(3*$B$1+2)*BJ$43+1,7))</f>
        <v>0</v>
      </c>
      <c r="BK51" s="14">
        <f>IF($A51="","",INDEX(SPI!$B$1:$I$931,$A51+(3*$B$1+2)*BJ$43+1,8))</f>
        <v>0</v>
      </c>
    </row>
    <row r="52" spans="1:63" x14ac:dyDescent="0.2">
      <c r="A52" s="13">
        <f>IF(A51="","",A51+1)</f>
        <v>9</v>
      </c>
      <c r="B52" s="13"/>
      <c r="C52" s="13" t="str">
        <f>IF(A50="","","Rot")</f>
        <v>Rot</v>
      </c>
      <c r="D52" s="15">
        <f>IF($A52="","",INDEX(SPI!$B$1:$I$931,$A52+(3*$B$1+2)*D$43+1,7))</f>
        <v>-2.9519999999999999E-5</v>
      </c>
      <c r="E52" s="15">
        <f>IF($A52="","",INDEX(SPI!$B$1:$I$931,$A52+(3*$B$1+2)*D$43+1,8))</f>
        <v>2.2488999999999999E-2</v>
      </c>
      <c r="F52" s="15">
        <f>IF($A52="","",INDEX(SPI!$B$1:$I$931,$A52+(3*$B$1+2)*F$43+1,7))</f>
        <v>-0.28939999999999999</v>
      </c>
      <c r="G52" s="15">
        <f>IF($A52="","",INDEX(SPI!$B$1:$I$931,$A52+(3*$B$1+2)*F$43+1,8))</f>
        <v>-1.1310000000000001E-3</v>
      </c>
      <c r="H52" s="15">
        <f>IF($A52="","",INDEX(SPI!$B$1:$I$931,$A52+(3*$B$1+2)*H$43+1,7))</f>
        <v>0.27825</v>
      </c>
      <c r="I52" s="15">
        <f>IF($A52="","",INDEX(SPI!$B$1:$I$931,$A52+(3*$B$1+2)*H$43+1,8))</f>
        <v>-1.8350000000000002E-2</v>
      </c>
      <c r="J52" s="15">
        <f>IF($A52="","",INDEX(SPI!$B$1:$I$931,$A52+(3*$B$1+2)*J$43+1,7))</f>
        <v>-9.6510000000000009E-7</v>
      </c>
      <c r="K52" s="15">
        <f>IF($A52="","",INDEX(SPI!$B$1:$I$931,$A52+(3*$B$1+2)*J$43+1,8))</f>
        <v>6.9355999999999997E-4</v>
      </c>
      <c r="L52" s="15">
        <f>IF($A52="","",INDEX(SPI!$B$1:$I$931,$A52+(3*$B$1+2)*L$43+1,7))</f>
        <v>-6.9020000000000001E-3</v>
      </c>
      <c r="M52" s="15">
        <f>IF($A52="","",INDEX(SPI!$B$1:$I$931,$A52+(3*$B$1+2)*L$43+1,8))</f>
        <v>-2.6930000000000001E-5</v>
      </c>
      <c r="N52" s="15">
        <f>IF($A52="","",INDEX(SPI!$B$1:$I$931,$A52+(3*$B$1+2)*N$43+1,7))</f>
        <v>5.9274000000000002E-3</v>
      </c>
      <c r="O52" s="15">
        <f>IF($A52="","",INDEX(SPI!$B$1:$I$931,$A52+(3*$B$1+2)*N$43+1,8))</f>
        <v>-4.973E-4</v>
      </c>
      <c r="P52" s="15">
        <f>IF($A52="","",INDEX(SPI!$B$1:$I$931,$A52+(3*$B$1+2)*P$43+1,7))</f>
        <v>1.0245000000000001E-6</v>
      </c>
      <c r="Q52" s="15">
        <f>IF($A52="","",INDEX(SPI!$B$1:$I$931,$A52+(3*$B$1+2)*P$43+1,8))</f>
        <v>-3.4600000000000001E-4</v>
      </c>
      <c r="R52" s="15">
        <f>IF($A52="","",INDEX(SPI!$B$1:$I$931,$A52+(3*$B$1+2)*R$43+1,7))</f>
        <v>2.2404999999999999E-3</v>
      </c>
      <c r="S52" s="15">
        <f>IF($A52="","",INDEX(SPI!$B$1:$I$931,$A52+(3*$B$1+2)*R$43+1,8))</f>
        <v>1.1131999999999999E-5</v>
      </c>
      <c r="T52" s="15">
        <f>IF($A52="","",INDEX(SPI!$B$1:$I$931,$A52+(3*$B$1+2)*T$43+1,7))</f>
        <v>-2.0799999999999998E-3</v>
      </c>
      <c r="U52" s="15">
        <f>IF($A52="","",INDEX(SPI!$B$1:$I$931,$A52+(3*$B$1+2)*T$43+1,8))</f>
        <v>2.875E-4</v>
      </c>
      <c r="V52" s="15">
        <f>IF($A52="","",INDEX(SPI!$B$1:$I$931,$A52+(3*$B$1+2)*V$43+1,7))</f>
        <v>-1.1909999999999999E-4</v>
      </c>
      <c r="W52" s="15">
        <f>IF($A52="","",INDEX(SPI!$B$1:$I$931,$A52+(3*$B$1+2)*V$43+1,8))</f>
        <v>8.6891999999999997E-6</v>
      </c>
      <c r="X52" s="15">
        <f>IF($A52="","",INDEX(SPI!$B$1:$I$931,$A52+(3*$B$1+2)*X$43+1,7))</f>
        <v>6.9386999999999995E-7</v>
      </c>
      <c r="Y52" s="15">
        <f>IF($A52="","",INDEX(SPI!$B$1:$I$931,$A52+(3*$B$1+2)*X$43+1,8))</f>
        <v>1.2359E-5</v>
      </c>
      <c r="Z52" s="15">
        <f>IF($A52="","",INDEX(SPI!$B$1:$I$931,$A52+(3*$B$1+2)*Z$43+1,7))</f>
        <v>1.4690999999999999E-4</v>
      </c>
      <c r="AA52" s="15">
        <f>IF($A52="","",INDEX(SPI!$B$1:$I$931,$A52+(3*$B$1+2)*Z$43+1,8))</f>
        <v>-2.3609999999999999E-5</v>
      </c>
      <c r="AB52" s="15">
        <f>IF($A52="","",INDEX(SPI!$B$1:$I$931,$A52+(3*$B$1+2)*AB$43+1,7))</f>
        <v>-1.284E-4</v>
      </c>
      <c r="AC52" s="15">
        <f>IF($A52="","",INDEX(SPI!$B$1:$I$931,$A52+(3*$B$1+2)*AB$43+1,8))</f>
        <v>1.3323000000000001E-7</v>
      </c>
      <c r="AD52" s="15">
        <f>IF($A52="","",INDEX(SPI!$B$1:$I$931,$A52+(3*$B$1+2)*AD$43+1,7))</f>
        <v>2.1524000000000001E-8</v>
      </c>
      <c r="AE52" s="15">
        <f>IF($A52="","",INDEX(SPI!$B$1:$I$931,$A52+(3*$B$1+2)*AD$43+1,8))</f>
        <v>2.1929999999999998E-5</v>
      </c>
      <c r="AF52" s="15">
        <f>IF($A52="","",INDEX(SPI!$B$1:$I$931,$A52+(3*$B$1+2)*AF$43+1,7))</f>
        <v>9.7684999999999997E-5</v>
      </c>
      <c r="AG52" s="15">
        <f>IF($A52="","",INDEX(SPI!$B$1:$I$931,$A52+(3*$B$1+2)*AF$43+1,8))</f>
        <v>-1.3730000000000001E-5</v>
      </c>
      <c r="AH52" s="15">
        <f>IF($A52="","",INDEX(SPI!$B$1:$I$931,$A52+(3*$B$1+2)*AH$43+1,7))</f>
        <v>0</v>
      </c>
      <c r="AI52" s="15">
        <f>IF($A52="","",INDEX(SPI!$B$1:$I$931,$A52+(3*$B$1+2)*AH$43+1,8))</f>
        <v>0</v>
      </c>
      <c r="AJ52" s="15">
        <f>IF($A52="","",INDEX(SPI!$B$1:$I$931,$A52+(3*$B$1+2)*AJ$43+1,7))</f>
        <v>0</v>
      </c>
      <c r="AK52" s="15">
        <f>IF($A52="","",INDEX(SPI!$B$1:$I$931,$A52+(3*$B$1+2)*AJ$43+1,8))</f>
        <v>0</v>
      </c>
      <c r="AL52" s="15">
        <f>IF($A52="","",INDEX(SPI!$B$1:$I$931,$A52+(3*$B$1+2)*AL$43+1,7))</f>
        <v>0</v>
      </c>
      <c r="AM52" s="15">
        <f>IF($A52="","",INDEX(SPI!$B$1:$I$931,$A52+(3*$B$1+2)*AL$43+1,8))</f>
        <v>0</v>
      </c>
      <c r="AN52" s="15">
        <f>IF($A52="","",INDEX(SPI!$B$1:$I$931,$A52+(3*$B$1+2)*AN$43+1,7))</f>
        <v>0</v>
      </c>
      <c r="AO52" s="15">
        <f>IF($A52="","",INDEX(SPI!$B$1:$I$931,$A52+(3*$B$1+2)*AN$43+1,8))</f>
        <v>0</v>
      </c>
      <c r="AP52" s="15">
        <f>IF($A52="","",INDEX(SPI!$B$1:$I$931,$A52+(3*$B$1+2)*AP$43+1,7))</f>
        <v>0</v>
      </c>
      <c r="AQ52" s="15">
        <f>IF($A52="","",INDEX(SPI!$B$1:$I$931,$A52+(3*$B$1+2)*AP$43+1,8))</f>
        <v>0</v>
      </c>
      <c r="AR52" s="15">
        <f>IF($A52="","",INDEX(SPI!$B$1:$I$931,$A52+(3*$B$1+2)*AR$43+1,7))</f>
        <v>0</v>
      </c>
      <c r="AS52" s="15">
        <f>IF($A52="","",INDEX(SPI!$B$1:$I$931,$A52+(3*$B$1+2)*AR$43+1,8))</f>
        <v>0</v>
      </c>
      <c r="AT52" s="15">
        <f>IF($A52="","",INDEX(SPI!$B$1:$I$931,$A52+(3*$B$1+2)*AT$43+1,7))</f>
        <v>0</v>
      </c>
      <c r="AU52" s="15">
        <f>IF($A52="","",INDEX(SPI!$B$1:$I$931,$A52+(3*$B$1+2)*AT$43+1,8))</f>
        <v>0</v>
      </c>
      <c r="AV52" s="15">
        <f>IF($A52="","",INDEX(SPI!$B$1:$I$931,$A52+(3*$B$1+2)*AV$43+1,7))</f>
        <v>0</v>
      </c>
      <c r="AW52" s="15">
        <f>IF($A52="","",INDEX(SPI!$B$1:$I$931,$A52+(3*$B$1+2)*AV$43+1,8))</f>
        <v>0</v>
      </c>
      <c r="AX52" s="15">
        <f>IF($A52="","",INDEX(SPI!$B$1:$I$931,$A52+(3*$B$1+2)*AX$43+1,7))</f>
        <v>0</v>
      </c>
      <c r="AY52" s="15">
        <f>IF($A52="","",INDEX(SPI!$B$1:$I$931,$A52+(3*$B$1+2)*AX$43+1,8))</f>
        <v>0</v>
      </c>
      <c r="AZ52" s="15">
        <f>IF($A52="","",INDEX(SPI!$B$1:$I$931,$A52+(3*$B$1+2)*AZ$43+1,7))</f>
        <v>0</v>
      </c>
      <c r="BA52" s="15">
        <f>IF($A52="","",INDEX(SPI!$B$1:$I$931,$A52+(3*$B$1+2)*AZ$43+1,8))</f>
        <v>0</v>
      </c>
      <c r="BB52" s="15">
        <f>IF($A52="","",INDEX(SPI!$B$1:$I$931,$A52+(3*$B$1+2)*BB$43+1,7))</f>
        <v>0</v>
      </c>
      <c r="BC52" s="15">
        <f>IF($A52="","",INDEX(SPI!$B$1:$I$931,$A52+(3*$B$1+2)*BB$43+1,8))</f>
        <v>0</v>
      </c>
      <c r="BD52" s="15">
        <f>IF($A52="","",INDEX(SPI!$B$1:$I$931,$A52+(3*$B$1+2)*BD$43+1,7))</f>
        <v>0</v>
      </c>
      <c r="BE52" s="15">
        <f>IF($A52="","",INDEX(SPI!$B$1:$I$931,$A52+(3*$B$1+2)*BD$43+1,8))</f>
        <v>0</v>
      </c>
      <c r="BF52" s="15">
        <f>IF($A52="","",INDEX(SPI!$B$1:$I$931,$A52+(3*$B$1+2)*BF$43+1,7))</f>
        <v>0</v>
      </c>
      <c r="BG52" s="15">
        <f>IF($A52="","",INDEX(SPI!$B$1:$I$931,$A52+(3*$B$1+2)*BF$43+1,8))</f>
        <v>0</v>
      </c>
      <c r="BH52" s="15">
        <f>IF($A52="","",INDEX(SPI!$B$1:$I$931,$A52+(3*$B$1+2)*BH$43+1,7))</f>
        <v>0</v>
      </c>
      <c r="BI52" s="15">
        <f>IF($A52="","",INDEX(SPI!$B$1:$I$931,$A52+(3*$B$1+2)*BH$43+1,8))</f>
        <v>0</v>
      </c>
      <c r="BJ52" s="15">
        <f>IF($A52="","",INDEX(SPI!$B$1:$I$931,$A52+(3*$B$1+2)*BJ$43+1,7))</f>
        <v>0</v>
      </c>
      <c r="BK52" s="15">
        <f>IF($A52="","",INDEX(SPI!$B$1:$I$931,$A52+(3*$B$1+2)*BJ$43+1,8))</f>
        <v>0</v>
      </c>
    </row>
    <row r="53" spans="1:63" x14ac:dyDescent="0.2">
      <c r="A53" s="4">
        <f>IF(OR(B50=1,B50=""),"",A52+1)</f>
        <v>10</v>
      </c>
      <c r="B53" s="4">
        <f>IF(OR(B50=1,B50=""),"",INDEX(SPI!$B$1:$I$916,A53+(3*$B$1+2)+1,3))</f>
        <v>3</v>
      </c>
      <c r="C53" s="4" t="str">
        <f>IF(A53="","","Vx")</f>
        <v>Vx</v>
      </c>
      <c r="D53" s="14">
        <f>IF($A53="","",INDEX(SPI!$B$1:$I$931,$A53+(3*$B$1+2)*D$43+1,7))</f>
        <v>-9.993E-5</v>
      </c>
      <c r="E53" s="14">
        <f>IF($A53="","",INDEX(SPI!$B$1:$I$931,$A53+(3*$B$1+2)*D$43+1,8))</f>
        <v>7.6124999999999998E-2</v>
      </c>
      <c r="F53" s="14">
        <f>IF($A53="","",INDEX(SPI!$B$1:$I$931,$A53+(3*$B$1+2)*F$43+1,7))</f>
        <v>8.1503999999999994</v>
      </c>
      <c r="G53" s="14">
        <f>IF($A53="","",INDEX(SPI!$B$1:$I$931,$A53+(3*$B$1+2)*F$43+1,8))</f>
        <v>3.1861E-2</v>
      </c>
      <c r="H53" s="14">
        <f>IF($A53="","",INDEX(SPI!$B$1:$I$931,$A53+(3*$B$1+2)*H$43+1,7))</f>
        <v>1.4604999999999999</v>
      </c>
      <c r="I53" s="14">
        <f>IF($A53="","",INDEX(SPI!$B$1:$I$931,$A53+(3*$B$1+2)*H$43+1,8))</f>
        <v>-9.6329999999999999E-2</v>
      </c>
      <c r="J53" s="14">
        <f>IF($A53="","",INDEX(SPI!$B$1:$I$931,$A53+(3*$B$1+2)*J$43+1,7))</f>
        <v>-1.011E-5</v>
      </c>
      <c r="K53" s="14">
        <f>IF($A53="","",INDEX(SPI!$B$1:$I$931,$A53+(3*$B$1+2)*J$43+1,8))</f>
        <v>7.2668999999999997E-3</v>
      </c>
      <c r="L53" s="14">
        <f>IF($A53="","",INDEX(SPI!$B$1:$I$931,$A53+(3*$B$1+2)*L$43+1,7))</f>
        <v>0.68884000000000001</v>
      </c>
      <c r="M53" s="14">
        <f>IF($A53="","",INDEX(SPI!$B$1:$I$931,$A53+(3*$B$1+2)*L$43+1,8))</f>
        <v>2.6873999999999999E-3</v>
      </c>
      <c r="N53" s="14">
        <f>IF($A53="","",INDEX(SPI!$B$1:$I$931,$A53+(3*$B$1+2)*N$43+1,7))</f>
        <v>9.5564999999999997E-2</v>
      </c>
      <c r="O53" s="14">
        <f>IF($A53="","",INDEX(SPI!$B$1:$I$931,$A53+(3*$B$1+2)*N$43+1,8))</f>
        <v>-8.0180000000000008E-3</v>
      </c>
      <c r="P53" s="14">
        <f>IF($A53="","",INDEX(SPI!$B$1:$I$931,$A53+(3*$B$1+2)*P$43+1,7))</f>
        <v>6.3205000000000005E-7</v>
      </c>
      <c r="Q53" s="14">
        <f>IF($A53="","",INDEX(SPI!$B$1:$I$931,$A53+(3*$B$1+2)*P$43+1,8))</f>
        <v>-2.1350000000000001E-4</v>
      </c>
      <c r="R53" s="14">
        <f>IF($A53="","",INDEX(SPI!$B$1:$I$931,$A53+(3*$B$1+2)*R$43+1,7))</f>
        <v>-6.3450000000000006E-2</v>
      </c>
      <c r="S53" s="14">
        <f>IF($A53="","",INDEX(SPI!$B$1:$I$931,$A53+(3*$B$1+2)*R$43+1,8))</f>
        <v>-3.1530000000000002E-4</v>
      </c>
      <c r="T53" s="14">
        <f>IF($A53="","",INDEX(SPI!$B$1:$I$931,$A53+(3*$B$1+2)*T$43+1,7))</f>
        <v>-4.0020000000000003E-3</v>
      </c>
      <c r="U53" s="14">
        <f>IF($A53="","",INDEX(SPI!$B$1:$I$931,$A53+(3*$B$1+2)*T$43+1,8))</f>
        <v>5.5331E-4</v>
      </c>
      <c r="V53" s="14">
        <f>IF($A53="","",INDEX(SPI!$B$1:$I$931,$A53+(3*$B$1+2)*V$43+1,7))</f>
        <v>-6.3579999999999998E-2</v>
      </c>
      <c r="W53" s="14">
        <f>IF($A53="","",INDEX(SPI!$B$1:$I$931,$A53+(3*$B$1+2)*V$43+1,8))</f>
        <v>4.6389999999999999E-3</v>
      </c>
      <c r="X53" s="14">
        <f>IF($A53="","",INDEX(SPI!$B$1:$I$931,$A53+(3*$B$1+2)*X$43+1,7))</f>
        <v>-2.9280000000000002E-4</v>
      </c>
      <c r="Y53" s="14">
        <f>IF($A53="","",INDEX(SPI!$B$1:$I$931,$A53+(3*$B$1+2)*X$43+1,8))</f>
        <v>-5.215E-3</v>
      </c>
      <c r="Z53" s="14">
        <f>IF($A53="","",INDEX(SPI!$B$1:$I$931,$A53+(3*$B$1+2)*Z$43+1,7))</f>
        <v>-2.797E-3</v>
      </c>
      <c r="AA53" s="14">
        <f>IF($A53="","",INDEX(SPI!$B$1:$I$931,$A53+(3*$B$1+2)*Z$43+1,8))</f>
        <v>4.4965000000000001E-4</v>
      </c>
      <c r="AB53" s="14">
        <f>IF($A53="","",INDEX(SPI!$B$1:$I$931,$A53+(3*$B$1+2)*AB$43+1,7))</f>
        <v>4.2259000000000003E-3</v>
      </c>
      <c r="AC53" s="14">
        <f>IF($A53="","",INDEX(SPI!$B$1:$I$931,$A53+(3*$B$1+2)*AB$43+1,8))</f>
        <v>-4.3830000000000002E-6</v>
      </c>
      <c r="AD53" s="14">
        <f>IF($A53="","",INDEX(SPI!$B$1:$I$931,$A53+(3*$B$1+2)*AD$43+1,7))</f>
        <v>2.9087000000000001E-9</v>
      </c>
      <c r="AE53" s="14">
        <f>IF($A53="","",INDEX(SPI!$B$1:$I$931,$A53+(3*$B$1+2)*AD$43+1,8))</f>
        <v>2.9635000000000001E-6</v>
      </c>
      <c r="AF53" s="14">
        <f>IF($A53="","",INDEX(SPI!$B$1:$I$931,$A53+(3*$B$1+2)*AF$43+1,7))</f>
        <v>8.8870999999999997E-5</v>
      </c>
      <c r="AG53" s="14">
        <f>IF($A53="","",INDEX(SPI!$B$1:$I$931,$A53+(3*$B$1+2)*AF$43+1,8))</f>
        <v>-1.2490000000000001E-5</v>
      </c>
      <c r="AH53" s="14">
        <f>IF($A53="","",INDEX(SPI!$B$1:$I$931,$A53+(3*$B$1+2)*AH$43+1,7))</f>
        <v>0</v>
      </c>
      <c r="AI53" s="14">
        <f>IF($A53="","",INDEX(SPI!$B$1:$I$931,$A53+(3*$B$1+2)*AH$43+1,8))</f>
        <v>0</v>
      </c>
      <c r="AJ53" s="14">
        <f>IF($A53="","",INDEX(SPI!$B$1:$I$931,$A53+(3*$B$1+2)*AJ$43+1,7))</f>
        <v>0</v>
      </c>
      <c r="AK53" s="14">
        <f>IF($A53="","",INDEX(SPI!$B$1:$I$931,$A53+(3*$B$1+2)*AJ$43+1,8))</f>
        <v>0</v>
      </c>
      <c r="AL53" s="14">
        <f>IF($A53="","",INDEX(SPI!$B$1:$I$931,$A53+(3*$B$1+2)*AL$43+1,7))</f>
        <v>0</v>
      </c>
      <c r="AM53" s="14">
        <f>IF($A53="","",INDEX(SPI!$B$1:$I$931,$A53+(3*$B$1+2)*AL$43+1,8))</f>
        <v>0</v>
      </c>
      <c r="AN53" s="14">
        <f>IF($A53="","",INDEX(SPI!$B$1:$I$931,$A53+(3*$B$1+2)*AN$43+1,7))</f>
        <v>0</v>
      </c>
      <c r="AO53" s="14">
        <f>IF($A53="","",INDEX(SPI!$B$1:$I$931,$A53+(3*$B$1+2)*AN$43+1,8))</f>
        <v>0</v>
      </c>
      <c r="AP53" s="14">
        <f>IF($A53="","",INDEX(SPI!$B$1:$I$931,$A53+(3*$B$1+2)*AP$43+1,7))</f>
        <v>0</v>
      </c>
      <c r="AQ53" s="14">
        <f>IF($A53="","",INDEX(SPI!$B$1:$I$931,$A53+(3*$B$1+2)*AP$43+1,8))</f>
        <v>0</v>
      </c>
      <c r="AR53" s="14">
        <f>IF($A53="","",INDEX(SPI!$B$1:$I$931,$A53+(3*$B$1+2)*AR$43+1,7))</f>
        <v>0</v>
      </c>
      <c r="AS53" s="14">
        <f>IF($A53="","",INDEX(SPI!$B$1:$I$931,$A53+(3*$B$1+2)*AR$43+1,8))</f>
        <v>0</v>
      </c>
      <c r="AT53" s="14">
        <f>IF($A53="","",INDEX(SPI!$B$1:$I$931,$A53+(3*$B$1+2)*AT$43+1,7))</f>
        <v>0</v>
      </c>
      <c r="AU53" s="14">
        <f>IF($A53="","",INDEX(SPI!$B$1:$I$931,$A53+(3*$B$1+2)*AT$43+1,8))</f>
        <v>0</v>
      </c>
      <c r="AV53" s="14">
        <f>IF($A53="","",INDEX(SPI!$B$1:$I$931,$A53+(3*$B$1+2)*AV$43+1,7))</f>
        <v>0</v>
      </c>
      <c r="AW53" s="14">
        <f>IF($A53="","",INDEX(SPI!$B$1:$I$931,$A53+(3*$B$1+2)*AV$43+1,8))</f>
        <v>0</v>
      </c>
      <c r="AX53" s="14">
        <f>IF($A53="","",INDEX(SPI!$B$1:$I$931,$A53+(3*$B$1+2)*AX$43+1,7))</f>
        <v>0</v>
      </c>
      <c r="AY53" s="14">
        <f>IF($A53="","",INDEX(SPI!$B$1:$I$931,$A53+(3*$B$1+2)*AX$43+1,8))</f>
        <v>0</v>
      </c>
      <c r="AZ53" s="14">
        <f>IF($A53="","",INDEX(SPI!$B$1:$I$931,$A53+(3*$B$1+2)*AZ$43+1,7))</f>
        <v>0</v>
      </c>
      <c r="BA53" s="14">
        <f>IF($A53="","",INDEX(SPI!$B$1:$I$931,$A53+(3*$B$1+2)*AZ$43+1,8))</f>
        <v>0</v>
      </c>
      <c r="BB53" s="14">
        <f>IF($A53="","",INDEX(SPI!$B$1:$I$931,$A53+(3*$B$1+2)*BB$43+1,7))</f>
        <v>0</v>
      </c>
      <c r="BC53" s="14">
        <f>IF($A53="","",INDEX(SPI!$B$1:$I$931,$A53+(3*$B$1+2)*BB$43+1,8))</f>
        <v>0</v>
      </c>
      <c r="BD53" s="14">
        <f>IF($A53="","",INDEX(SPI!$B$1:$I$931,$A53+(3*$B$1+2)*BD$43+1,7))</f>
        <v>0</v>
      </c>
      <c r="BE53" s="14">
        <f>IF($A53="","",INDEX(SPI!$B$1:$I$931,$A53+(3*$B$1+2)*BD$43+1,8))</f>
        <v>0</v>
      </c>
      <c r="BF53" s="14">
        <f>IF($A53="","",INDEX(SPI!$B$1:$I$931,$A53+(3*$B$1+2)*BF$43+1,7))</f>
        <v>0</v>
      </c>
      <c r="BG53" s="14">
        <f>IF($A53="","",INDEX(SPI!$B$1:$I$931,$A53+(3*$B$1+2)*BF$43+1,8))</f>
        <v>0</v>
      </c>
      <c r="BH53" s="14">
        <f>IF($A53="","",INDEX(SPI!$B$1:$I$931,$A53+(3*$B$1+2)*BH$43+1,7))</f>
        <v>0</v>
      </c>
      <c r="BI53" s="14">
        <f>IF($A53="","",INDEX(SPI!$B$1:$I$931,$A53+(3*$B$1+2)*BH$43+1,8))</f>
        <v>0</v>
      </c>
      <c r="BJ53" s="14">
        <f>IF($A53="","",INDEX(SPI!$B$1:$I$931,$A53+(3*$B$1+2)*BJ$43+1,7))</f>
        <v>0</v>
      </c>
      <c r="BK53" s="14">
        <f>IF($A53="","",INDEX(SPI!$B$1:$I$931,$A53+(3*$B$1+2)*BJ$43+1,8))</f>
        <v>0</v>
      </c>
    </row>
    <row r="54" spans="1:63" x14ac:dyDescent="0.2">
      <c r="A54" s="4">
        <f>IF(A53="","",A53+1)</f>
        <v>11</v>
      </c>
      <c r="B54" s="4"/>
      <c r="C54" s="4" t="str">
        <f>IF(A53="","","Vy")</f>
        <v>Vy</v>
      </c>
      <c r="D54" s="14">
        <f>IF($A54="","",INDEX(SPI!$B$1:$I$931,$A54+(3*$B$1+2)*D$43+1,7))</f>
        <v>-1.302E-2</v>
      </c>
      <c r="E54" s="14">
        <f>IF($A54="","",INDEX(SPI!$B$1:$I$931,$A54+(3*$B$1+2)*D$43+1,8))</f>
        <v>9.9186999999999994</v>
      </c>
      <c r="F54" s="14">
        <f>IF($A54="","",INDEX(SPI!$B$1:$I$931,$A54+(3*$B$1+2)*F$43+1,7))</f>
        <v>2.7081</v>
      </c>
      <c r="G54" s="14">
        <f>IF($A54="","",INDEX(SPI!$B$1:$I$931,$A54+(3*$B$1+2)*F$43+1,8))</f>
        <v>1.0586999999999999E-2</v>
      </c>
      <c r="H54" s="14">
        <f>IF($A54="","",INDEX(SPI!$B$1:$I$931,$A54+(3*$B$1+2)*H$43+1,7))</f>
        <v>-2.5920000000000001</v>
      </c>
      <c r="I54" s="14">
        <f>IF($A54="","",INDEX(SPI!$B$1:$I$931,$A54+(3*$B$1+2)*H$43+1,8))</f>
        <v>0.17093</v>
      </c>
      <c r="J54" s="14">
        <f>IF($A54="","",INDEX(SPI!$B$1:$I$931,$A54+(3*$B$1+2)*J$43+1,7))</f>
        <v>-1.421E-3</v>
      </c>
      <c r="K54" s="14">
        <f>IF($A54="","",INDEX(SPI!$B$1:$I$931,$A54+(3*$B$1+2)*J$43+1,8))</f>
        <v>1.0212000000000001</v>
      </c>
      <c r="L54" s="14">
        <f>IF($A54="","",INDEX(SPI!$B$1:$I$931,$A54+(3*$B$1+2)*L$43+1,7))</f>
        <v>0.20166999999999999</v>
      </c>
      <c r="M54" s="14">
        <f>IF($A54="","",INDEX(SPI!$B$1:$I$931,$A54+(3*$B$1+2)*L$43+1,8))</f>
        <v>7.8680000000000004E-4</v>
      </c>
      <c r="N54" s="14">
        <f>IF($A54="","",INDEX(SPI!$B$1:$I$931,$A54+(3*$B$1+2)*N$43+1,7))</f>
        <v>-0.18</v>
      </c>
      <c r="O54" s="14">
        <f>IF($A54="","",INDEX(SPI!$B$1:$I$931,$A54+(3*$B$1+2)*N$43+1,8))</f>
        <v>1.5102000000000001E-2</v>
      </c>
      <c r="P54" s="14">
        <f>IF($A54="","",INDEX(SPI!$B$1:$I$931,$A54+(3*$B$1+2)*P$43+1,7))</f>
        <v>1.6046999999999999E-4</v>
      </c>
      <c r="Q54" s="14">
        <f>IF($A54="","",INDEX(SPI!$B$1:$I$931,$A54+(3*$B$1+2)*P$43+1,8))</f>
        <v>-5.4199999999999998E-2</v>
      </c>
      <c r="R54" s="14">
        <f>IF($A54="","",INDEX(SPI!$B$1:$I$931,$A54+(3*$B$1+2)*R$43+1,7))</f>
        <v>-7.3509999999999999E-3</v>
      </c>
      <c r="S54" s="14">
        <f>IF($A54="","",INDEX(SPI!$B$1:$I$931,$A54+(3*$B$1+2)*R$43+1,8))</f>
        <v>-3.6529999999999998E-5</v>
      </c>
      <c r="T54" s="14">
        <f>IF($A54="","",INDEX(SPI!$B$1:$I$931,$A54+(3*$B$1+2)*T$43+1,7))</f>
        <v>7.6753000000000004E-3</v>
      </c>
      <c r="U54" s="14">
        <f>IF($A54="","",INDEX(SPI!$B$1:$I$931,$A54+(3*$B$1+2)*T$43+1,8))</f>
        <v>-1.0610000000000001E-3</v>
      </c>
      <c r="V54" s="14">
        <f>IF($A54="","",INDEX(SPI!$B$1:$I$931,$A54+(3*$B$1+2)*V$43+1,7))</f>
        <v>-2.7920000000000002E-3</v>
      </c>
      <c r="W54" s="14">
        <f>IF($A54="","",INDEX(SPI!$B$1:$I$931,$A54+(3*$B$1+2)*V$43+1,8))</f>
        <v>2.0374E-4</v>
      </c>
      <c r="X54" s="14">
        <f>IF($A54="","",INDEX(SPI!$B$1:$I$931,$A54+(3*$B$1+2)*X$43+1,7))</f>
        <v>-4.3239999999999997E-3</v>
      </c>
      <c r="Y54" s="14">
        <f>IF($A54="","",INDEX(SPI!$B$1:$I$931,$A54+(3*$B$1+2)*X$43+1,8))</f>
        <v>-7.7030000000000001E-2</v>
      </c>
      <c r="Z54" s="14">
        <f>IF($A54="","",INDEX(SPI!$B$1:$I$931,$A54+(3*$B$1+2)*Z$43+1,7))</f>
        <v>5.9347000000000002E-3</v>
      </c>
      <c r="AA54" s="14">
        <f>IF($A54="","",INDEX(SPI!$B$1:$I$931,$A54+(3*$B$1+2)*Z$43+1,8))</f>
        <v>-9.5399999999999999E-4</v>
      </c>
      <c r="AB54" s="14">
        <f>IF($A54="","",INDEX(SPI!$B$1:$I$931,$A54+(3*$B$1+2)*AB$43+1,7))</f>
        <v>6.8027000000000001E-6</v>
      </c>
      <c r="AC54" s="14">
        <f>IF($A54="","",INDEX(SPI!$B$1:$I$931,$A54+(3*$B$1+2)*AB$43+1,8))</f>
        <v>-7.0559999999999996E-9</v>
      </c>
      <c r="AD54" s="14">
        <f>IF($A54="","",INDEX(SPI!$B$1:$I$931,$A54+(3*$B$1+2)*AD$43+1,7))</f>
        <v>2.5637000000000001E-6</v>
      </c>
      <c r="AE54" s="14">
        <f>IF($A54="","",INDEX(SPI!$B$1:$I$931,$A54+(3*$B$1+2)*AD$43+1,8))</f>
        <v>2.6120000000000002E-3</v>
      </c>
      <c r="AF54" s="14">
        <f>IF($A54="","",INDEX(SPI!$B$1:$I$931,$A54+(3*$B$1+2)*AF$43+1,7))</f>
        <v>-1.695E-4</v>
      </c>
      <c r="AG54" s="14">
        <f>IF($A54="","",INDEX(SPI!$B$1:$I$931,$A54+(3*$B$1+2)*AF$43+1,8))</f>
        <v>2.3830999999999999E-5</v>
      </c>
      <c r="AH54" s="14">
        <f>IF($A54="","",INDEX(SPI!$B$1:$I$931,$A54+(3*$B$1+2)*AH$43+1,7))</f>
        <v>0</v>
      </c>
      <c r="AI54" s="14">
        <f>IF($A54="","",INDEX(SPI!$B$1:$I$931,$A54+(3*$B$1+2)*AH$43+1,8))</f>
        <v>0</v>
      </c>
      <c r="AJ54" s="14">
        <f>IF($A54="","",INDEX(SPI!$B$1:$I$931,$A54+(3*$B$1+2)*AJ$43+1,7))</f>
        <v>0</v>
      </c>
      <c r="AK54" s="14">
        <f>IF($A54="","",INDEX(SPI!$B$1:$I$931,$A54+(3*$B$1+2)*AJ$43+1,8))</f>
        <v>0</v>
      </c>
      <c r="AL54" s="14">
        <f>IF($A54="","",INDEX(SPI!$B$1:$I$931,$A54+(3*$B$1+2)*AL$43+1,7))</f>
        <v>0</v>
      </c>
      <c r="AM54" s="14">
        <f>IF($A54="","",INDEX(SPI!$B$1:$I$931,$A54+(3*$B$1+2)*AL$43+1,8))</f>
        <v>0</v>
      </c>
      <c r="AN54" s="14">
        <f>IF($A54="","",INDEX(SPI!$B$1:$I$931,$A54+(3*$B$1+2)*AN$43+1,7))</f>
        <v>0</v>
      </c>
      <c r="AO54" s="14">
        <f>IF($A54="","",INDEX(SPI!$B$1:$I$931,$A54+(3*$B$1+2)*AN$43+1,8))</f>
        <v>0</v>
      </c>
      <c r="AP54" s="14">
        <f>IF($A54="","",INDEX(SPI!$B$1:$I$931,$A54+(3*$B$1+2)*AP$43+1,7))</f>
        <v>0</v>
      </c>
      <c r="AQ54" s="14">
        <f>IF($A54="","",INDEX(SPI!$B$1:$I$931,$A54+(3*$B$1+2)*AP$43+1,8))</f>
        <v>0</v>
      </c>
      <c r="AR54" s="14">
        <f>IF($A54="","",INDEX(SPI!$B$1:$I$931,$A54+(3*$B$1+2)*AR$43+1,7))</f>
        <v>0</v>
      </c>
      <c r="AS54" s="14">
        <f>IF($A54="","",INDEX(SPI!$B$1:$I$931,$A54+(3*$B$1+2)*AR$43+1,8))</f>
        <v>0</v>
      </c>
      <c r="AT54" s="14">
        <f>IF($A54="","",INDEX(SPI!$B$1:$I$931,$A54+(3*$B$1+2)*AT$43+1,7))</f>
        <v>0</v>
      </c>
      <c r="AU54" s="14">
        <f>IF($A54="","",INDEX(SPI!$B$1:$I$931,$A54+(3*$B$1+2)*AT$43+1,8))</f>
        <v>0</v>
      </c>
      <c r="AV54" s="14">
        <f>IF($A54="","",INDEX(SPI!$B$1:$I$931,$A54+(3*$B$1+2)*AV$43+1,7))</f>
        <v>0</v>
      </c>
      <c r="AW54" s="14">
        <f>IF($A54="","",INDEX(SPI!$B$1:$I$931,$A54+(3*$B$1+2)*AV$43+1,8))</f>
        <v>0</v>
      </c>
      <c r="AX54" s="14">
        <f>IF($A54="","",INDEX(SPI!$B$1:$I$931,$A54+(3*$B$1+2)*AX$43+1,7))</f>
        <v>0</v>
      </c>
      <c r="AY54" s="14">
        <f>IF($A54="","",INDEX(SPI!$B$1:$I$931,$A54+(3*$B$1+2)*AX$43+1,8))</f>
        <v>0</v>
      </c>
      <c r="AZ54" s="14">
        <f>IF($A54="","",INDEX(SPI!$B$1:$I$931,$A54+(3*$B$1+2)*AZ$43+1,7))</f>
        <v>0</v>
      </c>
      <c r="BA54" s="14">
        <f>IF($A54="","",INDEX(SPI!$B$1:$I$931,$A54+(3*$B$1+2)*AZ$43+1,8))</f>
        <v>0</v>
      </c>
      <c r="BB54" s="14">
        <f>IF($A54="","",INDEX(SPI!$B$1:$I$931,$A54+(3*$B$1+2)*BB$43+1,7))</f>
        <v>0</v>
      </c>
      <c r="BC54" s="14">
        <f>IF($A54="","",INDEX(SPI!$B$1:$I$931,$A54+(3*$B$1+2)*BB$43+1,8))</f>
        <v>0</v>
      </c>
      <c r="BD54" s="14">
        <f>IF($A54="","",INDEX(SPI!$B$1:$I$931,$A54+(3*$B$1+2)*BD$43+1,7))</f>
        <v>0</v>
      </c>
      <c r="BE54" s="14">
        <f>IF($A54="","",INDEX(SPI!$B$1:$I$931,$A54+(3*$B$1+2)*BD$43+1,8))</f>
        <v>0</v>
      </c>
      <c r="BF54" s="14">
        <f>IF($A54="","",INDEX(SPI!$B$1:$I$931,$A54+(3*$B$1+2)*BF$43+1,7))</f>
        <v>0</v>
      </c>
      <c r="BG54" s="14">
        <f>IF($A54="","",INDEX(SPI!$B$1:$I$931,$A54+(3*$B$1+2)*BF$43+1,8))</f>
        <v>0</v>
      </c>
      <c r="BH54" s="14">
        <f>IF($A54="","",INDEX(SPI!$B$1:$I$931,$A54+(3*$B$1+2)*BH$43+1,7))</f>
        <v>0</v>
      </c>
      <c r="BI54" s="14">
        <f>IF($A54="","",INDEX(SPI!$B$1:$I$931,$A54+(3*$B$1+2)*BH$43+1,8))</f>
        <v>0</v>
      </c>
      <c r="BJ54" s="14">
        <f>IF($A54="","",INDEX(SPI!$B$1:$I$931,$A54+(3*$B$1+2)*BJ$43+1,7))</f>
        <v>0</v>
      </c>
      <c r="BK54" s="14">
        <f>IF($A54="","",INDEX(SPI!$B$1:$I$931,$A54+(3*$B$1+2)*BJ$43+1,8))</f>
        <v>0</v>
      </c>
    </row>
    <row r="55" spans="1:63" x14ac:dyDescent="0.2">
      <c r="A55" s="13">
        <f>IF(A54="","",A54+1)</f>
        <v>12</v>
      </c>
      <c r="B55" s="13"/>
      <c r="C55" s="13" t="str">
        <f>IF(A53="","","Rot")</f>
        <v>Rot</v>
      </c>
      <c r="D55" s="15">
        <f>IF($A55="","",INDEX(SPI!$B$1:$I$931,$A55+(3*$B$1+2)*D$43+1,7))</f>
        <v>-2.2690000000000001E-5</v>
      </c>
      <c r="E55" s="15">
        <f>IF($A55="","",INDEX(SPI!$B$1:$I$931,$A55+(3*$B$1+2)*D$43+1,8))</f>
        <v>1.7288999999999999E-2</v>
      </c>
      <c r="F55" s="15">
        <f>IF($A55="","",INDEX(SPI!$B$1:$I$931,$A55+(3*$B$1+2)*F$43+1,7))</f>
        <v>-0.22270000000000001</v>
      </c>
      <c r="G55" s="15">
        <f>IF($A55="","",INDEX(SPI!$B$1:$I$931,$A55+(3*$B$1+2)*F$43+1,8))</f>
        <v>-8.7069999999999997E-4</v>
      </c>
      <c r="H55" s="15">
        <f>IF($A55="","",INDEX(SPI!$B$1:$I$931,$A55+(3*$B$1+2)*H$43+1,7))</f>
        <v>0.21412</v>
      </c>
      <c r="I55" s="15">
        <f>IF($A55="","",INDEX(SPI!$B$1:$I$931,$A55+(3*$B$1+2)*H$43+1,8))</f>
        <v>-1.4120000000000001E-2</v>
      </c>
      <c r="J55" s="15">
        <f>IF($A55="","",INDEX(SPI!$B$1:$I$931,$A55+(3*$B$1+2)*J$43+1,7))</f>
        <v>-2.3609999999999999E-6</v>
      </c>
      <c r="K55" s="15">
        <f>IF($A55="","",INDEX(SPI!$B$1:$I$931,$A55+(3*$B$1+2)*J$43+1,8))</f>
        <v>1.6965000000000001E-3</v>
      </c>
      <c r="L55" s="15">
        <f>IF($A55="","",INDEX(SPI!$B$1:$I$931,$A55+(3*$B$1+2)*L$43+1,7))</f>
        <v>-1.6559999999999998E-2</v>
      </c>
      <c r="M55" s="15">
        <f>IF($A55="","",INDEX(SPI!$B$1:$I$931,$A55+(3*$B$1+2)*L$43+1,8))</f>
        <v>-6.4620000000000001E-5</v>
      </c>
      <c r="N55" s="15">
        <f>IF($A55="","",INDEX(SPI!$B$1:$I$931,$A55+(3*$B$1+2)*N$43+1,7))</f>
        <v>1.4874E-2</v>
      </c>
      <c r="O55" s="15">
        <f>IF($A55="","",INDEX(SPI!$B$1:$I$931,$A55+(3*$B$1+2)*N$43+1,8))</f>
        <v>-1.248E-3</v>
      </c>
      <c r="P55" s="15">
        <f>IF($A55="","",INDEX(SPI!$B$1:$I$931,$A55+(3*$B$1+2)*P$43+1,7))</f>
        <v>2.5390999999999998E-7</v>
      </c>
      <c r="Q55" s="15">
        <f>IF($A55="","",INDEX(SPI!$B$1:$I$931,$A55+(3*$B$1+2)*P$43+1,8))</f>
        <v>-8.5749999999999997E-5</v>
      </c>
      <c r="R55" s="15">
        <f>IF($A55="","",INDEX(SPI!$B$1:$I$931,$A55+(3*$B$1+2)*R$43+1,7))</f>
        <v>5.9259999999999998E-4</v>
      </c>
      <c r="S55" s="15">
        <f>IF($A55="","",INDEX(SPI!$B$1:$I$931,$A55+(3*$B$1+2)*R$43+1,8))</f>
        <v>2.9444000000000001E-6</v>
      </c>
      <c r="T55" s="15">
        <f>IF($A55="","",INDEX(SPI!$B$1:$I$931,$A55+(3*$B$1+2)*T$43+1,7))</f>
        <v>-6.332E-4</v>
      </c>
      <c r="U55" s="15">
        <f>IF($A55="","",INDEX(SPI!$B$1:$I$931,$A55+(3*$B$1+2)*T$43+1,8))</f>
        <v>8.7538000000000001E-5</v>
      </c>
      <c r="V55" s="15">
        <f>IF($A55="","",INDEX(SPI!$B$1:$I$931,$A55+(3*$B$1+2)*V$43+1,7))</f>
        <v>5.9303000000000003E-4</v>
      </c>
      <c r="W55" s="15">
        <f>IF($A55="","",INDEX(SPI!$B$1:$I$931,$A55+(3*$B$1+2)*V$43+1,8))</f>
        <v>-4.3269999999999997E-5</v>
      </c>
      <c r="X55" s="15">
        <f>IF($A55="","",INDEX(SPI!$B$1:$I$931,$A55+(3*$B$1+2)*X$43+1,7))</f>
        <v>-3.4120000000000001E-6</v>
      </c>
      <c r="Y55" s="15">
        <f>IF($A55="","",INDEX(SPI!$B$1:$I$931,$A55+(3*$B$1+2)*X$43+1,8))</f>
        <v>-6.0770000000000003E-5</v>
      </c>
      <c r="Z55" s="15">
        <f>IF($A55="","",INDEX(SPI!$B$1:$I$931,$A55+(3*$B$1+2)*Z$43+1,7))</f>
        <v>-4.9109999999999996E-4</v>
      </c>
      <c r="AA55" s="15">
        <f>IF($A55="","",INDEX(SPI!$B$1:$I$931,$A55+(3*$B$1+2)*Z$43+1,8))</f>
        <v>7.8943999999999995E-5</v>
      </c>
      <c r="AB55" s="15">
        <f>IF($A55="","",INDEX(SPI!$B$1:$I$931,$A55+(3*$B$1+2)*AB$43+1,7))</f>
        <v>-6.5290000000000003E-7</v>
      </c>
      <c r="AC55" s="15">
        <f>IF($A55="","",INDEX(SPI!$B$1:$I$931,$A55+(3*$B$1+2)*AB$43+1,8))</f>
        <v>6.7715999999999997E-10</v>
      </c>
      <c r="AD55" s="15">
        <f>IF($A55="","",INDEX(SPI!$B$1:$I$931,$A55+(3*$B$1+2)*AD$43+1,7))</f>
        <v>-6.3159999999999997E-10</v>
      </c>
      <c r="AE55" s="15">
        <f>IF($A55="","",INDEX(SPI!$B$1:$I$931,$A55+(3*$B$1+2)*AD$43+1,8))</f>
        <v>-6.4349999999999996E-7</v>
      </c>
      <c r="AF55" s="15">
        <f>IF($A55="","",INDEX(SPI!$B$1:$I$931,$A55+(3*$B$1+2)*AF$43+1,7))</f>
        <v>1.3971000000000001E-5</v>
      </c>
      <c r="AG55" s="15">
        <f>IF($A55="","",INDEX(SPI!$B$1:$I$931,$A55+(3*$B$1+2)*AF$43+1,8))</f>
        <v>-1.9640000000000002E-6</v>
      </c>
      <c r="AH55" s="15">
        <f>IF($A55="","",INDEX(SPI!$B$1:$I$931,$A55+(3*$B$1+2)*AH$43+1,7))</f>
        <v>0</v>
      </c>
      <c r="AI55" s="15">
        <f>IF($A55="","",INDEX(SPI!$B$1:$I$931,$A55+(3*$B$1+2)*AH$43+1,8))</f>
        <v>0</v>
      </c>
      <c r="AJ55" s="15">
        <f>IF($A55="","",INDEX(SPI!$B$1:$I$931,$A55+(3*$B$1+2)*AJ$43+1,7))</f>
        <v>0</v>
      </c>
      <c r="AK55" s="15">
        <f>IF($A55="","",INDEX(SPI!$B$1:$I$931,$A55+(3*$B$1+2)*AJ$43+1,8))</f>
        <v>0</v>
      </c>
      <c r="AL55" s="15">
        <f>IF($A55="","",INDEX(SPI!$B$1:$I$931,$A55+(3*$B$1+2)*AL$43+1,7))</f>
        <v>0</v>
      </c>
      <c r="AM55" s="15">
        <f>IF($A55="","",INDEX(SPI!$B$1:$I$931,$A55+(3*$B$1+2)*AL$43+1,8))</f>
        <v>0</v>
      </c>
      <c r="AN55" s="15">
        <f>IF($A55="","",INDEX(SPI!$B$1:$I$931,$A55+(3*$B$1+2)*AN$43+1,7))</f>
        <v>0</v>
      </c>
      <c r="AO55" s="15">
        <f>IF($A55="","",INDEX(SPI!$B$1:$I$931,$A55+(3*$B$1+2)*AN$43+1,8))</f>
        <v>0</v>
      </c>
      <c r="AP55" s="15">
        <f>IF($A55="","",INDEX(SPI!$B$1:$I$931,$A55+(3*$B$1+2)*AP$43+1,7))</f>
        <v>0</v>
      </c>
      <c r="AQ55" s="15">
        <f>IF($A55="","",INDEX(SPI!$B$1:$I$931,$A55+(3*$B$1+2)*AP$43+1,8))</f>
        <v>0</v>
      </c>
      <c r="AR55" s="15">
        <f>IF($A55="","",INDEX(SPI!$B$1:$I$931,$A55+(3*$B$1+2)*AR$43+1,7))</f>
        <v>0</v>
      </c>
      <c r="AS55" s="15">
        <f>IF($A55="","",INDEX(SPI!$B$1:$I$931,$A55+(3*$B$1+2)*AR$43+1,8))</f>
        <v>0</v>
      </c>
      <c r="AT55" s="15">
        <f>IF($A55="","",INDEX(SPI!$B$1:$I$931,$A55+(3*$B$1+2)*AT$43+1,7))</f>
        <v>0</v>
      </c>
      <c r="AU55" s="15">
        <f>IF($A55="","",INDEX(SPI!$B$1:$I$931,$A55+(3*$B$1+2)*AT$43+1,8))</f>
        <v>0</v>
      </c>
      <c r="AV55" s="15">
        <f>IF($A55="","",INDEX(SPI!$B$1:$I$931,$A55+(3*$B$1+2)*AV$43+1,7))</f>
        <v>0</v>
      </c>
      <c r="AW55" s="15">
        <f>IF($A55="","",INDEX(SPI!$B$1:$I$931,$A55+(3*$B$1+2)*AV$43+1,8))</f>
        <v>0</v>
      </c>
      <c r="AX55" s="15">
        <f>IF($A55="","",INDEX(SPI!$B$1:$I$931,$A55+(3*$B$1+2)*AX$43+1,7))</f>
        <v>0</v>
      </c>
      <c r="AY55" s="15">
        <f>IF($A55="","",INDEX(SPI!$B$1:$I$931,$A55+(3*$B$1+2)*AX$43+1,8))</f>
        <v>0</v>
      </c>
      <c r="AZ55" s="15">
        <f>IF($A55="","",INDEX(SPI!$B$1:$I$931,$A55+(3*$B$1+2)*AZ$43+1,7))</f>
        <v>0</v>
      </c>
      <c r="BA55" s="15">
        <f>IF($A55="","",INDEX(SPI!$B$1:$I$931,$A55+(3*$B$1+2)*AZ$43+1,8))</f>
        <v>0</v>
      </c>
      <c r="BB55" s="15">
        <f>IF($A55="","",INDEX(SPI!$B$1:$I$931,$A55+(3*$B$1+2)*BB$43+1,7))</f>
        <v>0</v>
      </c>
      <c r="BC55" s="15">
        <f>IF($A55="","",INDEX(SPI!$B$1:$I$931,$A55+(3*$B$1+2)*BB$43+1,8))</f>
        <v>0</v>
      </c>
      <c r="BD55" s="15">
        <f>IF($A55="","",INDEX(SPI!$B$1:$I$931,$A55+(3*$B$1+2)*BD$43+1,7))</f>
        <v>0</v>
      </c>
      <c r="BE55" s="15">
        <f>IF($A55="","",INDEX(SPI!$B$1:$I$931,$A55+(3*$B$1+2)*BD$43+1,8))</f>
        <v>0</v>
      </c>
      <c r="BF55" s="15">
        <f>IF($A55="","",INDEX(SPI!$B$1:$I$931,$A55+(3*$B$1+2)*BF$43+1,7))</f>
        <v>0</v>
      </c>
      <c r="BG55" s="15">
        <f>IF($A55="","",INDEX(SPI!$B$1:$I$931,$A55+(3*$B$1+2)*BF$43+1,8))</f>
        <v>0</v>
      </c>
      <c r="BH55" s="15">
        <f>IF($A55="","",INDEX(SPI!$B$1:$I$931,$A55+(3*$B$1+2)*BH$43+1,7))</f>
        <v>0</v>
      </c>
      <c r="BI55" s="15">
        <f>IF($A55="","",INDEX(SPI!$B$1:$I$931,$A55+(3*$B$1+2)*BH$43+1,8))</f>
        <v>0</v>
      </c>
      <c r="BJ55" s="15">
        <f>IF($A55="","",INDEX(SPI!$B$1:$I$931,$A55+(3*$B$1+2)*BJ$43+1,7))</f>
        <v>0</v>
      </c>
      <c r="BK55" s="15">
        <f>IF($A55="","",INDEX(SPI!$B$1:$I$931,$A55+(3*$B$1+2)*BJ$43+1,8))</f>
        <v>0</v>
      </c>
    </row>
    <row r="56" spans="1:63" x14ac:dyDescent="0.2">
      <c r="A56" s="4">
        <f>IF(OR(B53=1,B53=""),"",A55+1)</f>
        <v>13</v>
      </c>
      <c r="B56" s="4">
        <f>IF(OR(B53=1,B53=""),"",INDEX(SPI!$B$1:$I$916,A56+(3*$B$1+2)+1,3))</f>
        <v>2</v>
      </c>
      <c r="C56" s="4" t="str">
        <f>IF(A56="","","Vx")</f>
        <v>Vx</v>
      </c>
      <c r="D56" s="14">
        <f>IF($A56="","",INDEX(SPI!$B$1:$I$931,$A56+(3*$B$1+2)*D$43+1,7))</f>
        <v>-6.5980000000000002E-5</v>
      </c>
      <c r="E56" s="14">
        <f>IF($A56="","",INDEX(SPI!$B$1:$I$931,$A56+(3*$B$1+2)*D$43+1,8))</f>
        <v>5.0262000000000001E-2</v>
      </c>
      <c r="F56" s="14">
        <f>IF($A56="","",INDEX(SPI!$B$1:$I$931,$A56+(3*$B$1+2)*F$43+1,7))</f>
        <v>5.6634000000000002</v>
      </c>
      <c r="G56" s="14">
        <f>IF($A56="","",INDEX(SPI!$B$1:$I$931,$A56+(3*$B$1+2)*F$43+1,8))</f>
        <v>2.2138999999999999E-2</v>
      </c>
      <c r="H56" s="14">
        <f>IF($A56="","",INDEX(SPI!$B$1:$I$931,$A56+(3*$B$1+2)*H$43+1,7))</f>
        <v>0.99260000000000004</v>
      </c>
      <c r="I56" s="14">
        <f>IF($A56="","",INDEX(SPI!$B$1:$I$931,$A56+(3*$B$1+2)*H$43+1,8))</f>
        <v>-6.547E-2</v>
      </c>
      <c r="J56" s="14">
        <f>IF($A56="","",INDEX(SPI!$B$1:$I$931,$A56+(3*$B$1+2)*J$43+1,7))</f>
        <v>-1.0519999999999999E-5</v>
      </c>
      <c r="K56" s="14">
        <f>IF($A56="","",INDEX(SPI!$B$1:$I$931,$A56+(3*$B$1+2)*J$43+1,8))</f>
        <v>7.5613E-3</v>
      </c>
      <c r="L56" s="14">
        <f>IF($A56="","",INDEX(SPI!$B$1:$I$931,$A56+(3*$B$1+2)*L$43+1,7))</f>
        <v>0.77612999999999999</v>
      </c>
      <c r="M56" s="14">
        <f>IF($A56="","",INDEX(SPI!$B$1:$I$931,$A56+(3*$B$1+2)*L$43+1,8))</f>
        <v>3.0279999999999999E-3</v>
      </c>
      <c r="N56" s="14">
        <f>IF($A56="","",INDEX(SPI!$B$1:$I$931,$A56+(3*$B$1+2)*N$43+1,7))</f>
        <v>0.10376000000000001</v>
      </c>
      <c r="O56" s="14">
        <f>IF($A56="","",INDEX(SPI!$B$1:$I$931,$A56+(3*$B$1+2)*N$43+1,8))</f>
        <v>-8.7049999999999992E-3</v>
      </c>
      <c r="P56" s="14">
        <f>IF($A56="","",INDEX(SPI!$B$1:$I$931,$A56+(3*$B$1+2)*P$43+1,7))</f>
        <v>-2.9739999999999998E-6</v>
      </c>
      <c r="Q56" s="14">
        <f>IF($A56="","",INDEX(SPI!$B$1:$I$931,$A56+(3*$B$1+2)*P$43+1,8))</f>
        <v>1.0045E-3</v>
      </c>
      <c r="R56" s="14">
        <f>IF($A56="","",INDEX(SPI!$B$1:$I$931,$A56+(3*$B$1+2)*R$43+1,7))</f>
        <v>0.11924999999999999</v>
      </c>
      <c r="S56" s="14">
        <f>IF($A56="","",INDEX(SPI!$B$1:$I$931,$A56+(3*$B$1+2)*R$43+1,8))</f>
        <v>5.9250000000000004E-4</v>
      </c>
      <c r="T56" s="14">
        <f>IF($A56="","",INDEX(SPI!$B$1:$I$931,$A56+(3*$B$1+2)*T$43+1,7))</f>
        <v>9.4877999999999994E-3</v>
      </c>
      <c r="U56" s="14">
        <f>IF($A56="","",INDEX(SPI!$B$1:$I$931,$A56+(3*$B$1+2)*T$43+1,8))</f>
        <v>-1.312E-3</v>
      </c>
      <c r="V56" s="14">
        <f>IF($A56="","",INDEX(SPI!$B$1:$I$931,$A56+(3*$B$1+2)*V$43+1,7))</f>
        <v>-8.9709999999999998E-3</v>
      </c>
      <c r="W56" s="14">
        <f>IF($A56="","",INDEX(SPI!$B$1:$I$931,$A56+(3*$B$1+2)*V$43+1,8))</f>
        <v>6.5457000000000004E-4</v>
      </c>
      <c r="X56" s="14">
        <f>IF($A56="","",INDEX(SPI!$B$1:$I$931,$A56+(3*$B$1+2)*X$43+1,7))</f>
        <v>-3.574E-5</v>
      </c>
      <c r="Y56" s="14">
        <f>IF($A56="","",INDEX(SPI!$B$1:$I$931,$A56+(3*$B$1+2)*X$43+1,8))</f>
        <v>-6.3659999999999997E-4</v>
      </c>
      <c r="Z56" s="14">
        <f>IF($A56="","",INDEX(SPI!$B$1:$I$931,$A56+(3*$B$1+2)*Z$43+1,7))</f>
        <v>-2.241E-4</v>
      </c>
      <c r="AA56" s="14">
        <f>IF($A56="","",INDEX(SPI!$B$1:$I$931,$A56+(3*$B$1+2)*Z$43+1,8))</f>
        <v>3.6031000000000001E-5</v>
      </c>
      <c r="AB56" s="14">
        <f>IF($A56="","",INDEX(SPI!$B$1:$I$931,$A56+(3*$B$1+2)*AB$43+1,7))</f>
        <v>-2.4809999999999999E-2</v>
      </c>
      <c r="AC56" s="14">
        <f>IF($A56="","",INDEX(SPI!$B$1:$I$931,$A56+(3*$B$1+2)*AB$43+1,8))</f>
        <v>2.5731000000000001E-5</v>
      </c>
      <c r="AD56" s="14">
        <f>IF($A56="","",INDEX(SPI!$B$1:$I$931,$A56+(3*$B$1+2)*AD$43+1,7))</f>
        <v>-1.4259999999999999E-7</v>
      </c>
      <c r="AE56" s="14">
        <f>IF($A56="","",INDEX(SPI!$B$1:$I$931,$A56+(3*$B$1+2)*AD$43+1,8))</f>
        <v>-1.4530000000000001E-4</v>
      </c>
      <c r="AF56" s="14">
        <f>IF($A56="","",INDEX(SPI!$B$1:$I$931,$A56+(3*$B$1+2)*AF$43+1,7))</f>
        <v>-6.5459999999999997E-4</v>
      </c>
      <c r="AG56" s="14">
        <f>IF($A56="","",INDEX(SPI!$B$1:$I$931,$A56+(3*$B$1+2)*AF$43+1,8))</f>
        <v>9.2027000000000005E-5</v>
      </c>
      <c r="AH56" s="14">
        <f>IF($A56="","",INDEX(SPI!$B$1:$I$931,$A56+(3*$B$1+2)*AH$43+1,7))</f>
        <v>0</v>
      </c>
      <c r="AI56" s="14">
        <f>IF($A56="","",INDEX(SPI!$B$1:$I$931,$A56+(3*$B$1+2)*AH$43+1,8))</f>
        <v>0</v>
      </c>
      <c r="AJ56" s="14">
        <f>IF($A56="","",INDEX(SPI!$B$1:$I$931,$A56+(3*$B$1+2)*AJ$43+1,7))</f>
        <v>0</v>
      </c>
      <c r="AK56" s="14">
        <f>IF($A56="","",INDEX(SPI!$B$1:$I$931,$A56+(3*$B$1+2)*AJ$43+1,8))</f>
        <v>0</v>
      </c>
      <c r="AL56" s="14">
        <f>IF($A56="","",INDEX(SPI!$B$1:$I$931,$A56+(3*$B$1+2)*AL$43+1,7))</f>
        <v>0</v>
      </c>
      <c r="AM56" s="14">
        <f>IF($A56="","",INDEX(SPI!$B$1:$I$931,$A56+(3*$B$1+2)*AL$43+1,8))</f>
        <v>0</v>
      </c>
      <c r="AN56" s="14">
        <f>IF($A56="","",INDEX(SPI!$B$1:$I$931,$A56+(3*$B$1+2)*AN$43+1,7))</f>
        <v>0</v>
      </c>
      <c r="AO56" s="14">
        <f>IF($A56="","",INDEX(SPI!$B$1:$I$931,$A56+(3*$B$1+2)*AN$43+1,8))</f>
        <v>0</v>
      </c>
      <c r="AP56" s="14">
        <f>IF($A56="","",INDEX(SPI!$B$1:$I$931,$A56+(3*$B$1+2)*AP$43+1,7))</f>
        <v>0</v>
      </c>
      <c r="AQ56" s="14">
        <f>IF($A56="","",INDEX(SPI!$B$1:$I$931,$A56+(3*$B$1+2)*AP$43+1,8))</f>
        <v>0</v>
      </c>
      <c r="AR56" s="14">
        <f>IF($A56="","",INDEX(SPI!$B$1:$I$931,$A56+(3*$B$1+2)*AR$43+1,7))</f>
        <v>0</v>
      </c>
      <c r="AS56" s="14">
        <f>IF($A56="","",INDEX(SPI!$B$1:$I$931,$A56+(3*$B$1+2)*AR$43+1,8))</f>
        <v>0</v>
      </c>
      <c r="AT56" s="14">
        <f>IF($A56="","",INDEX(SPI!$B$1:$I$931,$A56+(3*$B$1+2)*AT$43+1,7))</f>
        <v>0</v>
      </c>
      <c r="AU56" s="14">
        <f>IF($A56="","",INDEX(SPI!$B$1:$I$931,$A56+(3*$B$1+2)*AT$43+1,8))</f>
        <v>0</v>
      </c>
      <c r="AV56" s="14">
        <f>IF($A56="","",INDEX(SPI!$B$1:$I$931,$A56+(3*$B$1+2)*AV$43+1,7))</f>
        <v>0</v>
      </c>
      <c r="AW56" s="14">
        <f>IF($A56="","",INDEX(SPI!$B$1:$I$931,$A56+(3*$B$1+2)*AV$43+1,8))</f>
        <v>0</v>
      </c>
      <c r="AX56" s="14">
        <f>IF($A56="","",INDEX(SPI!$B$1:$I$931,$A56+(3*$B$1+2)*AX$43+1,7))</f>
        <v>0</v>
      </c>
      <c r="AY56" s="14">
        <f>IF($A56="","",INDEX(SPI!$B$1:$I$931,$A56+(3*$B$1+2)*AX$43+1,8))</f>
        <v>0</v>
      </c>
      <c r="AZ56" s="14">
        <f>IF($A56="","",INDEX(SPI!$B$1:$I$931,$A56+(3*$B$1+2)*AZ$43+1,7))</f>
        <v>0</v>
      </c>
      <c r="BA56" s="14">
        <f>IF($A56="","",INDEX(SPI!$B$1:$I$931,$A56+(3*$B$1+2)*AZ$43+1,8))</f>
        <v>0</v>
      </c>
      <c r="BB56" s="14">
        <f>IF($A56="","",INDEX(SPI!$B$1:$I$931,$A56+(3*$B$1+2)*BB$43+1,7))</f>
        <v>0</v>
      </c>
      <c r="BC56" s="14">
        <f>IF($A56="","",INDEX(SPI!$B$1:$I$931,$A56+(3*$B$1+2)*BB$43+1,8))</f>
        <v>0</v>
      </c>
      <c r="BD56" s="14">
        <f>IF($A56="","",INDEX(SPI!$B$1:$I$931,$A56+(3*$B$1+2)*BD$43+1,7))</f>
        <v>0</v>
      </c>
      <c r="BE56" s="14">
        <f>IF($A56="","",INDEX(SPI!$B$1:$I$931,$A56+(3*$B$1+2)*BD$43+1,8))</f>
        <v>0</v>
      </c>
      <c r="BF56" s="14">
        <f>IF($A56="","",INDEX(SPI!$B$1:$I$931,$A56+(3*$B$1+2)*BF$43+1,7))</f>
        <v>0</v>
      </c>
      <c r="BG56" s="14">
        <f>IF($A56="","",INDEX(SPI!$B$1:$I$931,$A56+(3*$B$1+2)*BF$43+1,8))</f>
        <v>0</v>
      </c>
      <c r="BH56" s="14">
        <f>IF($A56="","",INDEX(SPI!$B$1:$I$931,$A56+(3*$B$1+2)*BH$43+1,7))</f>
        <v>0</v>
      </c>
      <c r="BI56" s="14">
        <f>IF($A56="","",INDEX(SPI!$B$1:$I$931,$A56+(3*$B$1+2)*BH$43+1,8))</f>
        <v>0</v>
      </c>
      <c r="BJ56" s="14">
        <f>IF($A56="","",INDEX(SPI!$B$1:$I$931,$A56+(3*$B$1+2)*BJ$43+1,7))</f>
        <v>0</v>
      </c>
      <c r="BK56" s="14">
        <f>IF($A56="","",INDEX(SPI!$B$1:$I$931,$A56+(3*$B$1+2)*BJ$43+1,8))</f>
        <v>0</v>
      </c>
    </row>
    <row r="57" spans="1:63" x14ac:dyDescent="0.2">
      <c r="A57" s="4">
        <f>IF(A56="","",A56+1)</f>
        <v>14</v>
      </c>
      <c r="B57" s="4"/>
      <c r="C57" s="4" t="str">
        <f>IF(A56="","","Vy")</f>
        <v>Vy</v>
      </c>
      <c r="D57" s="14">
        <f>IF($A57="","",INDEX(SPI!$B$1:$I$931,$A57+(3*$B$1+2)*D$43+1,7))</f>
        <v>-8.6569999999999998E-3</v>
      </c>
      <c r="E57" s="14">
        <f>IF($A57="","",INDEX(SPI!$B$1:$I$931,$A57+(3*$B$1+2)*D$43+1,8))</f>
        <v>6.5953999999999997</v>
      </c>
      <c r="F57" s="14">
        <f>IF($A57="","",INDEX(SPI!$B$1:$I$931,$A57+(3*$B$1+2)*F$43+1,7))</f>
        <v>1.8275999999999999</v>
      </c>
      <c r="G57" s="14">
        <f>IF($A57="","",INDEX(SPI!$B$1:$I$931,$A57+(3*$B$1+2)*F$43+1,8))</f>
        <v>7.1444999999999998E-3</v>
      </c>
      <c r="H57" s="14">
        <f>IF($A57="","",INDEX(SPI!$B$1:$I$931,$A57+(3*$B$1+2)*H$43+1,7))</f>
        <v>-1.7490000000000001</v>
      </c>
      <c r="I57" s="14">
        <f>IF($A57="","",INDEX(SPI!$B$1:$I$931,$A57+(3*$B$1+2)*H$43+1,8))</f>
        <v>0.11538</v>
      </c>
      <c r="J57" s="14">
        <f>IF($A57="","",INDEX(SPI!$B$1:$I$931,$A57+(3*$B$1+2)*J$43+1,7))</f>
        <v>-1.4940000000000001E-3</v>
      </c>
      <c r="K57" s="14">
        <f>IF($A57="","",INDEX(SPI!$B$1:$I$931,$A57+(3*$B$1+2)*J$43+1,8))</f>
        <v>1.0737000000000001</v>
      </c>
      <c r="L57" s="14">
        <f>IF($A57="","",INDEX(SPI!$B$1:$I$931,$A57+(3*$B$1+2)*L$43+1,7))</f>
        <v>0.21393999999999999</v>
      </c>
      <c r="M57" s="14">
        <f>IF($A57="","",INDEX(SPI!$B$1:$I$931,$A57+(3*$B$1+2)*L$43+1,8))</f>
        <v>8.3463999999999999E-4</v>
      </c>
      <c r="N57" s="14">
        <f>IF($A57="","",INDEX(SPI!$B$1:$I$931,$A57+(3*$B$1+2)*N$43+1,7))</f>
        <v>-0.193</v>
      </c>
      <c r="O57" s="14">
        <f>IF($A57="","",INDEX(SPI!$B$1:$I$931,$A57+(3*$B$1+2)*N$43+1,8))</f>
        <v>1.6188999999999999E-2</v>
      </c>
      <c r="P57" s="14">
        <f>IF($A57="","",INDEX(SPI!$B$1:$I$931,$A57+(3*$B$1+2)*P$43+1,7))</f>
        <v>-4.6759999999999998E-4</v>
      </c>
      <c r="Q57" s="14">
        <f>IF($A57="","",INDEX(SPI!$B$1:$I$931,$A57+(3*$B$1+2)*P$43+1,8))</f>
        <v>0.15790999999999999</v>
      </c>
      <c r="R57" s="14">
        <f>IF($A57="","",INDEX(SPI!$B$1:$I$931,$A57+(3*$B$1+2)*R$43+1,7))</f>
        <v>2.2384000000000001E-2</v>
      </c>
      <c r="S57" s="14">
        <f>IF($A57="","",INDEX(SPI!$B$1:$I$931,$A57+(3*$B$1+2)*R$43+1,8))</f>
        <v>1.1122E-4</v>
      </c>
      <c r="T57" s="14">
        <f>IF($A57="","",INDEX(SPI!$B$1:$I$931,$A57+(3*$B$1+2)*T$43+1,7))</f>
        <v>-1.9439999999999999E-2</v>
      </c>
      <c r="U57" s="14">
        <f>IF($A57="","",INDEX(SPI!$B$1:$I$931,$A57+(3*$B$1+2)*T$43+1,8))</f>
        <v>2.6870000000000002E-3</v>
      </c>
      <c r="V57" s="14">
        <f>IF($A57="","",INDEX(SPI!$B$1:$I$931,$A57+(3*$B$1+2)*V$43+1,7))</f>
        <v>1.7393000000000001E-4</v>
      </c>
      <c r="W57" s="14">
        <f>IF($A57="","",INDEX(SPI!$B$1:$I$931,$A57+(3*$B$1+2)*V$43+1,8))</f>
        <v>-1.269E-5</v>
      </c>
      <c r="X57" s="14">
        <f>IF($A57="","",INDEX(SPI!$B$1:$I$931,$A57+(3*$B$1+2)*X$43+1,7))</f>
        <v>-1.392E-4</v>
      </c>
      <c r="Y57" s="14">
        <f>IF($A57="","",INDEX(SPI!$B$1:$I$931,$A57+(3*$B$1+2)*X$43+1,8))</f>
        <v>-2.4789999999999999E-3</v>
      </c>
      <c r="Z57" s="14">
        <f>IF($A57="","",INDEX(SPI!$B$1:$I$931,$A57+(3*$B$1+2)*Z$43+1,7))</f>
        <v>3.9403000000000002E-4</v>
      </c>
      <c r="AA57" s="14">
        <f>IF($A57="","",INDEX(SPI!$B$1:$I$931,$A57+(3*$B$1+2)*Z$43+1,8))</f>
        <v>-6.334E-5</v>
      </c>
      <c r="AB57" s="14">
        <f>IF($A57="","",INDEX(SPI!$B$1:$I$931,$A57+(3*$B$1+2)*AB$43+1,7))</f>
        <v>-1.676E-3</v>
      </c>
      <c r="AC57" s="14">
        <f>IF($A57="","",INDEX(SPI!$B$1:$I$931,$A57+(3*$B$1+2)*AB$43+1,8))</f>
        <v>1.7389E-6</v>
      </c>
      <c r="AD57" s="14">
        <f>IF($A57="","",INDEX(SPI!$B$1:$I$931,$A57+(3*$B$1+2)*AD$43+1,7))</f>
        <v>-2.584E-5</v>
      </c>
      <c r="AE57" s="14">
        <f>IF($A57="","",INDEX(SPI!$B$1:$I$931,$A57+(3*$B$1+2)*AD$43+1,8))</f>
        <v>-2.6329999999999999E-2</v>
      </c>
      <c r="AF57" s="14">
        <f>IF($A57="","",INDEX(SPI!$B$1:$I$931,$A57+(3*$B$1+2)*AF$43+1,7))</f>
        <v>1.4082000000000001E-3</v>
      </c>
      <c r="AG57" s="14">
        <f>IF($A57="","",INDEX(SPI!$B$1:$I$931,$A57+(3*$B$1+2)*AF$43+1,8))</f>
        <v>-1.9799999999999999E-4</v>
      </c>
      <c r="AH57" s="14">
        <f>IF($A57="","",INDEX(SPI!$B$1:$I$931,$A57+(3*$B$1+2)*AH$43+1,7))</f>
        <v>0</v>
      </c>
      <c r="AI57" s="14">
        <f>IF($A57="","",INDEX(SPI!$B$1:$I$931,$A57+(3*$B$1+2)*AH$43+1,8))</f>
        <v>0</v>
      </c>
      <c r="AJ57" s="14">
        <f>IF($A57="","",INDEX(SPI!$B$1:$I$931,$A57+(3*$B$1+2)*AJ$43+1,7))</f>
        <v>0</v>
      </c>
      <c r="AK57" s="14">
        <f>IF($A57="","",INDEX(SPI!$B$1:$I$931,$A57+(3*$B$1+2)*AJ$43+1,8))</f>
        <v>0</v>
      </c>
      <c r="AL57" s="14">
        <f>IF($A57="","",INDEX(SPI!$B$1:$I$931,$A57+(3*$B$1+2)*AL$43+1,7))</f>
        <v>0</v>
      </c>
      <c r="AM57" s="14">
        <f>IF($A57="","",INDEX(SPI!$B$1:$I$931,$A57+(3*$B$1+2)*AL$43+1,8))</f>
        <v>0</v>
      </c>
      <c r="AN57" s="14">
        <f>IF($A57="","",INDEX(SPI!$B$1:$I$931,$A57+(3*$B$1+2)*AN$43+1,7))</f>
        <v>0</v>
      </c>
      <c r="AO57" s="14">
        <f>IF($A57="","",INDEX(SPI!$B$1:$I$931,$A57+(3*$B$1+2)*AN$43+1,8))</f>
        <v>0</v>
      </c>
      <c r="AP57" s="14">
        <f>IF($A57="","",INDEX(SPI!$B$1:$I$931,$A57+(3*$B$1+2)*AP$43+1,7))</f>
        <v>0</v>
      </c>
      <c r="AQ57" s="14">
        <f>IF($A57="","",INDEX(SPI!$B$1:$I$931,$A57+(3*$B$1+2)*AP$43+1,8))</f>
        <v>0</v>
      </c>
      <c r="AR57" s="14">
        <f>IF($A57="","",INDEX(SPI!$B$1:$I$931,$A57+(3*$B$1+2)*AR$43+1,7))</f>
        <v>0</v>
      </c>
      <c r="AS57" s="14">
        <f>IF($A57="","",INDEX(SPI!$B$1:$I$931,$A57+(3*$B$1+2)*AR$43+1,8))</f>
        <v>0</v>
      </c>
      <c r="AT57" s="14">
        <f>IF($A57="","",INDEX(SPI!$B$1:$I$931,$A57+(3*$B$1+2)*AT$43+1,7))</f>
        <v>0</v>
      </c>
      <c r="AU57" s="14">
        <f>IF($A57="","",INDEX(SPI!$B$1:$I$931,$A57+(3*$B$1+2)*AT$43+1,8))</f>
        <v>0</v>
      </c>
      <c r="AV57" s="14">
        <f>IF($A57="","",INDEX(SPI!$B$1:$I$931,$A57+(3*$B$1+2)*AV$43+1,7))</f>
        <v>0</v>
      </c>
      <c r="AW57" s="14">
        <f>IF($A57="","",INDEX(SPI!$B$1:$I$931,$A57+(3*$B$1+2)*AV$43+1,8))</f>
        <v>0</v>
      </c>
      <c r="AX57" s="14">
        <f>IF($A57="","",INDEX(SPI!$B$1:$I$931,$A57+(3*$B$1+2)*AX$43+1,7))</f>
        <v>0</v>
      </c>
      <c r="AY57" s="14">
        <f>IF($A57="","",INDEX(SPI!$B$1:$I$931,$A57+(3*$B$1+2)*AX$43+1,8))</f>
        <v>0</v>
      </c>
      <c r="AZ57" s="14">
        <f>IF($A57="","",INDEX(SPI!$B$1:$I$931,$A57+(3*$B$1+2)*AZ$43+1,7))</f>
        <v>0</v>
      </c>
      <c r="BA57" s="14">
        <f>IF($A57="","",INDEX(SPI!$B$1:$I$931,$A57+(3*$B$1+2)*AZ$43+1,8))</f>
        <v>0</v>
      </c>
      <c r="BB57" s="14">
        <f>IF($A57="","",INDEX(SPI!$B$1:$I$931,$A57+(3*$B$1+2)*BB$43+1,7))</f>
        <v>0</v>
      </c>
      <c r="BC57" s="14">
        <f>IF($A57="","",INDEX(SPI!$B$1:$I$931,$A57+(3*$B$1+2)*BB$43+1,8))</f>
        <v>0</v>
      </c>
      <c r="BD57" s="14">
        <f>IF($A57="","",INDEX(SPI!$B$1:$I$931,$A57+(3*$B$1+2)*BD$43+1,7))</f>
        <v>0</v>
      </c>
      <c r="BE57" s="14">
        <f>IF($A57="","",INDEX(SPI!$B$1:$I$931,$A57+(3*$B$1+2)*BD$43+1,8))</f>
        <v>0</v>
      </c>
      <c r="BF57" s="14">
        <f>IF($A57="","",INDEX(SPI!$B$1:$I$931,$A57+(3*$B$1+2)*BF$43+1,7))</f>
        <v>0</v>
      </c>
      <c r="BG57" s="14">
        <f>IF($A57="","",INDEX(SPI!$B$1:$I$931,$A57+(3*$B$1+2)*BF$43+1,8))</f>
        <v>0</v>
      </c>
      <c r="BH57" s="14">
        <f>IF($A57="","",INDEX(SPI!$B$1:$I$931,$A57+(3*$B$1+2)*BH$43+1,7))</f>
        <v>0</v>
      </c>
      <c r="BI57" s="14">
        <f>IF($A57="","",INDEX(SPI!$B$1:$I$931,$A57+(3*$B$1+2)*BH$43+1,8))</f>
        <v>0</v>
      </c>
      <c r="BJ57" s="14">
        <f>IF($A57="","",INDEX(SPI!$B$1:$I$931,$A57+(3*$B$1+2)*BJ$43+1,7))</f>
        <v>0</v>
      </c>
      <c r="BK57" s="14">
        <f>IF($A57="","",INDEX(SPI!$B$1:$I$931,$A57+(3*$B$1+2)*BJ$43+1,8))</f>
        <v>0</v>
      </c>
    </row>
    <row r="58" spans="1:63" x14ac:dyDescent="0.2">
      <c r="A58" s="13">
        <f>IF(A57="","",A57+1)</f>
        <v>15</v>
      </c>
      <c r="B58" s="13"/>
      <c r="C58" s="13" t="str">
        <f>IF(A56="","","Rot")</f>
        <v>Rot</v>
      </c>
      <c r="D58" s="15">
        <f>IF($A58="","",INDEX(SPI!$B$1:$I$931,$A58+(3*$B$1+2)*D$43+1,7))</f>
        <v>-1.508E-5</v>
      </c>
      <c r="E58" s="15">
        <f>IF($A58="","",INDEX(SPI!$B$1:$I$931,$A58+(3*$B$1+2)*D$43+1,8))</f>
        <v>1.1485E-2</v>
      </c>
      <c r="F58" s="15">
        <f>IF($A58="","",INDEX(SPI!$B$1:$I$931,$A58+(3*$B$1+2)*F$43+1,7))</f>
        <v>-0.15029999999999999</v>
      </c>
      <c r="G58" s="15">
        <f>IF($A58="","",INDEX(SPI!$B$1:$I$931,$A58+(3*$B$1+2)*F$43+1,8))</f>
        <v>-5.8770000000000003E-4</v>
      </c>
      <c r="H58" s="15">
        <f>IF($A58="","",INDEX(SPI!$B$1:$I$931,$A58+(3*$B$1+2)*H$43+1,7))</f>
        <v>0.14452000000000001</v>
      </c>
      <c r="I58" s="15">
        <f>IF($A58="","",INDEX(SPI!$B$1:$I$931,$A58+(3*$B$1+2)*H$43+1,8))</f>
        <v>-9.5320000000000005E-3</v>
      </c>
      <c r="J58" s="15">
        <f>IF($A58="","",INDEX(SPI!$B$1:$I$931,$A58+(3*$B$1+2)*J$43+1,7))</f>
        <v>-2.4760000000000001E-6</v>
      </c>
      <c r="K58" s="15">
        <f>IF($A58="","",INDEX(SPI!$B$1:$I$931,$A58+(3*$B$1+2)*J$43+1,8))</f>
        <v>1.779E-3</v>
      </c>
      <c r="L58" s="15">
        <f>IF($A58="","",INDEX(SPI!$B$1:$I$931,$A58+(3*$B$1+2)*L$43+1,7))</f>
        <v>-1.7569999999999999E-2</v>
      </c>
      <c r="M58" s="15">
        <f>IF($A58="","",INDEX(SPI!$B$1:$I$931,$A58+(3*$B$1+2)*L$43+1,8))</f>
        <v>-6.8540000000000004E-5</v>
      </c>
      <c r="N58" s="15">
        <f>IF($A58="","",INDEX(SPI!$B$1:$I$931,$A58+(3*$B$1+2)*N$43+1,7))</f>
        <v>1.5944E-2</v>
      </c>
      <c r="O58" s="15">
        <f>IF($A58="","",INDEX(SPI!$B$1:$I$931,$A58+(3*$B$1+2)*N$43+1,8))</f>
        <v>-1.338E-3</v>
      </c>
      <c r="P58" s="15">
        <f>IF($A58="","",INDEX(SPI!$B$1:$I$931,$A58+(3*$B$1+2)*P$43+1,7))</f>
        <v>-8.5020000000000003E-7</v>
      </c>
      <c r="Q58" s="15">
        <f>IF($A58="","",INDEX(SPI!$B$1:$I$931,$A58+(3*$B$1+2)*P$43+1,8))</f>
        <v>2.8715000000000001E-4</v>
      </c>
      <c r="R58" s="15">
        <f>IF($A58="","",INDEX(SPI!$B$1:$I$931,$A58+(3*$B$1+2)*R$43+1,7))</f>
        <v>-1.812E-3</v>
      </c>
      <c r="S58" s="15">
        <f>IF($A58="","",INDEX(SPI!$B$1:$I$931,$A58+(3*$B$1+2)*R$43+1,8))</f>
        <v>-9.0019999999999995E-6</v>
      </c>
      <c r="T58" s="15">
        <f>IF($A58="","",INDEX(SPI!$B$1:$I$931,$A58+(3*$B$1+2)*T$43+1,7))</f>
        <v>1.6057999999999999E-3</v>
      </c>
      <c r="U58" s="15">
        <f>IF($A58="","",INDEX(SPI!$B$1:$I$931,$A58+(3*$B$1+2)*T$43+1,8))</f>
        <v>-2.22E-4</v>
      </c>
      <c r="V58" s="15">
        <f>IF($A58="","",INDEX(SPI!$B$1:$I$931,$A58+(3*$B$1+2)*V$43+1,7))</f>
        <v>-3.7390000000000001E-6</v>
      </c>
      <c r="W58" s="15">
        <f>IF($A58="","",INDEX(SPI!$B$1:$I$931,$A58+(3*$B$1+2)*V$43+1,8))</f>
        <v>2.7280000000000001E-7</v>
      </c>
      <c r="X58" s="15">
        <f>IF($A58="","",INDEX(SPI!$B$1:$I$931,$A58+(3*$B$1+2)*X$43+1,7))</f>
        <v>2.8094000000000003E-7</v>
      </c>
      <c r="Y58" s="15">
        <f>IF($A58="","",INDEX(SPI!$B$1:$I$931,$A58+(3*$B$1+2)*X$43+1,8))</f>
        <v>5.0041000000000001E-6</v>
      </c>
      <c r="Z58" s="15">
        <f>IF($A58="","",INDEX(SPI!$B$1:$I$931,$A58+(3*$B$1+2)*Z$43+1,7))</f>
        <v>-3.2310000000000001E-5</v>
      </c>
      <c r="AA58" s="15">
        <f>IF($A58="","",INDEX(SPI!$B$1:$I$931,$A58+(3*$B$1+2)*Z$43+1,8))</f>
        <v>5.1934000000000001E-6</v>
      </c>
      <c r="AB58" s="15">
        <f>IF($A58="","",INDEX(SPI!$B$1:$I$931,$A58+(3*$B$1+2)*AB$43+1,7))</f>
        <v>1.4124999999999999E-4</v>
      </c>
      <c r="AC58" s="15">
        <f>IF($A58="","",INDEX(SPI!$B$1:$I$931,$A58+(3*$B$1+2)*AB$43+1,8))</f>
        <v>-1.4649999999999999E-7</v>
      </c>
      <c r="AD58" s="15">
        <f>IF($A58="","",INDEX(SPI!$B$1:$I$931,$A58+(3*$B$1+2)*AD$43+1,7))</f>
        <v>-2.145E-8</v>
      </c>
      <c r="AE58" s="15">
        <f>IF($A58="","",INDEX(SPI!$B$1:$I$931,$A58+(3*$B$1+2)*AD$43+1,8))</f>
        <v>-2.1860000000000001E-5</v>
      </c>
      <c r="AF58" s="15">
        <f>IF($A58="","",INDEX(SPI!$B$1:$I$931,$A58+(3*$B$1+2)*AF$43+1,7))</f>
        <v>-1.167E-4</v>
      </c>
      <c r="AG58" s="15">
        <f>IF($A58="","",INDEX(SPI!$B$1:$I$931,$A58+(3*$B$1+2)*AF$43+1,8))</f>
        <v>1.641E-5</v>
      </c>
      <c r="AH58" s="15">
        <f>IF($A58="","",INDEX(SPI!$B$1:$I$931,$A58+(3*$B$1+2)*AH$43+1,7))</f>
        <v>0</v>
      </c>
      <c r="AI58" s="15">
        <f>IF($A58="","",INDEX(SPI!$B$1:$I$931,$A58+(3*$B$1+2)*AH$43+1,8))</f>
        <v>0</v>
      </c>
      <c r="AJ58" s="15">
        <f>IF($A58="","",INDEX(SPI!$B$1:$I$931,$A58+(3*$B$1+2)*AJ$43+1,7))</f>
        <v>0</v>
      </c>
      <c r="AK58" s="15">
        <f>IF($A58="","",INDEX(SPI!$B$1:$I$931,$A58+(3*$B$1+2)*AJ$43+1,8))</f>
        <v>0</v>
      </c>
      <c r="AL58" s="15">
        <f>IF($A58="","",INDEX(SPI!$B$1:$I$931,$A58+(3*$B$1+2)*AL$43+1,7))</f>
        <v>0</v>
      </c>
      <c r="AM58" s="15">
        <f>IF($A58="","",INDEX(SPI!$B$1:$I$931,$A58+(3*$B$1+2)*AL$43+1,8))</f>
        <v>0</v>
      </c>
      <c r="AN58" s="15">
        <f>IF($A58="","",INDEX(SPI!$B$1:$I$931,$A58+(3*$B$1+2)*AN$43+1,7))</f>
        <v>0</v>
      </c>
      <c r="AO58" s="15">
        <f>IF($A58="","",INDEX(SPI!$B$1:$I$931,$A58+(3*$B$1+2)*AN$43+1,8))</f>
        <v>0</v>
      </c>
      <c r="AP58" s="15">
        <f>IF($A58="","",INDEX(SPI!$B$1:$I$931,$A58+(3*$B$1+2)*AP$43+1,7))</f>
        <v>0</v>
      </c>
      <c r="AQ58" s="15">
        <f>IF($A58="","",INDEX(SPI!$B$1:$I$931,$A58+(3*$B$1+2)*AP$43+1,8))</f>
        <v>0</v>
      </c>
      <c r="AR58" s="15">
        <f>IF($A58="","",INDEX(SPI!$B$1:$I$931,$A58+(3*$B$1+2)*AR$43+1,7))</f>
        <v>0</v>
      </c>
      <c r="AS58" s="15">
        <f>IF($A58="","",INDEX(SPI!$B$1:$I$931,$A58+(3*$B$1+2)*AR$43+1,8))</f>
        <v>0</v>
      </c>
      <c r="AT58" s="15">
        <f>IF($A58="","",INDEX(SPI!$B$1:$I$931,$A58+(3*$B$1+2)*AT$43+1,7))</f>
        <v>0</v>
      </c>
      <c r="AU58" s="15">
        <f>IF($A58="","",INDEX(SPI!$B$1:$I$931,$A58+(3*$B$1+2)*AT$43+1,8))</f>
        <v>0</v>
      </c>
      <c r="AV58" s="15">
        <f>IF($A58="","",INDEX(SPI!$B$1:$I$931,$A58+(3*$B$1+2)*AV$43+1,7))</f>
        <v>0</v>
      </c>
      <c r="AW58" s="15">
        <f>IF($A58="","",INDEX(SPI!$B$1:$I$931,$A58+(3*$B$1+2)*AV$43+1,8))</f>
        <v>0</v>
      </c>
      <c r="AX58" s="15">
        <f>IF($A58="","",INDEX(SPI!$B$1:$I$931,$A58+(3*$B$1+2)*AX$43+1,7))</f>
        <v>0</v>
      </c>
      <c r="AY58" s="15">
        <f>IF($A58="","",INDEX(SPI!$B$1:$I$931,$A58+(3*$B$1+2)*AX$43+1,8))</f>
        <v>0</v>
      </c>
      <c r="AZ58" s="15">
        <f>IF($A58="","",INDEX(SPI!$B$1:$I$931,$A58+(3*$B$1+2)*AZ$43+1,7))</f>
        <v>0</v>
      </c>
      <c r="BA58" s="15">
        <f>IF($A58="","",INDEX(SPI!$B$1:$I$931,$A58+(3*$B$1+2)*AZ$43+1,8))</f>
        <v>0</v>
      </c>
      <c r="BB58" s="15">
        <f>IF($A58="","",INDEX(SPI!$B$1:$I$931,$A58+(3*$B$1+2)*BB$43+1,7))</f>
        <v>0</v>
      </c>
      <c r="BC58" s="15">
        <f>IF($A58="","",INDEX(SPI!$B$1:$I$931,$A58+(3*$B$1+2)*BB$43+1,8))</f>
        <v>0</v>
      </c>
      <c r="BD58" s="15">
        <f>IF($A58="","",INDEX(SPI!$B$1:$I$931,$A58+(3*$B$1+2)*BD$43+1,7))</f>
        <v>0</v>
      </c>
      <c r="BE58" s="15">
        <f>IF($A58="","",INDEX(SPI!$B$1:$I$931,$A58+(3*$B$1+2)*BD$43+1,8))</f>
        <v>0</v>
      </c>
      <c r="BF58" s="15">
        <f>IF($A58="","",INDEX(SPI!$B$1:$I$931,$A58+(3*$B$1+2)*BF$43+1,7))</f>
        <v>0</v>
      </c>
      <c r="BG58" s="15">
        <f>IF($A58="","",INDEX(SPI!$B$1:$I$931,$A58+(3*$B$1+2)*BF$43+1,8))</f>
        <v>0</v>
      </c>
      <c r="BH58" s="15">
        <f>IF($A58="","",INDEX(SPI!$B$1:$I$931,$A58+(3*$B$1+2)*BH$43+1,7))</f>
        <v>0</v>
      </c>
      <c r="BI58" s="15">
        <f>IF($A58="","",INDEX(SPI!$B$1:$I$931,$A58+(3*$B$1+2)*BH$43+1,8))</f>
        <v>0</v>
      </c>
      <c r="BJ58" s="15">
        <f>IF($A58="","",INDEX(SPI!$B$1:$I$931,$A58+(3*$B$1+2)*BJ$43+1,7))</f>
        <v>0</v>
      </c>
      <c r="BK58" s="15">
        <f>IF($A58="","",INDEX(SPI!$B$1:$I$931,$A58+(3*$B$1+2)*BJ$43+1,8))</f>
        <v>0</v>
      </c>
    </row>
    <row r="59" spans="1:63" x14ac:dyDescent="0.2">
      <c r="A59" s="4">
        <f>IF(OR(B56=1,B56=""),"",A58+1)</f>
        <v>16</v>
      </c>
      <c r="B59" s="4">
        <f>IF(OR(B56=1,B56=""),"",INDEX(SPI!$B$1:$I$916,A59+(3*$B$1+2)+1,3))</f>
        <v>1</v>
      </c>
      <c r="C59" s="4" t="str">
        <f>IF(A59="","","Vx")</f>
        <v>Vx</v>
      </c>
      <c r="D59" s="14">
        <f>IF($A59="","",INDEX(SPI!$B$1:$I$931,$A59+(3*$B$1+2)*D$43+1,7))</f>
        <v>-2.9539999999999998E-5</v>
      </c>
      <c r="E59" s="14">
        <f>IF($A59="","",INDEX(SPI!$B$1:$I$931,$A59+(3*$B$1+2)*D$43+1,8))</f>
        <v>2.2506999999999999E-2</v>
      </c>
      <c r="F59" s="14">
        <f>IF($A59="","",INDEX(SPI!$B$1:$I$931,$A59+(3*$B$1+2)*F$43+1,7))</f>
        <v>2.8807999999999998</v>
      </c>
      <c r="G59" s="14">
        <f>IF($A59="","",INDEX(SPI!$B$1:$I$931,$A59+(3*$B$1+2)*F$43+1,8))</f>
        <v>1.1261E-2</v>
      </c>
      <c r="H59" s="14">
        <f>IF($A59="","",INDEX(SPI!$B$1:$I$931,$A59+(3*$B$1+2)*H$43+1,7))</f>
        <v>0.48430000000000001</v>
      </c>
      <c r="I59" s="14">
        <f>IF($A59="","",INDEX(SPI!$B$1:$I$931,$A59+(3*$B$1+2)*H$43+1,8))</f>
        <v>-3.1940000000000003E-2</v>
      </c>
      <c r="J59" s="14">
        <f>IF($A59="","",INDEX(SPI!$B$1:$I$931,$A59+(3*$B$1+2)*J$43+1,7))</f>
        <v>-5.8329999999999999E-6</v>
      </c>
      <c r="K59" s="14">
        <f>IF($A59="","",INDEX(SPI!$B$1:$I$931,$A59+(3*$B$1+2)*J$43+1,8))</f>
        <v>4.1914999999999999E-3</v>
      </c>
      <c r="L59" s="14">
        <f>IF($A59="","",INDEX(SPI!$B$1:$I$931,$A59+(3*$B$1+2)*L$43+1,7))</f>
        <v>0.50051999999999996</v>
      </c>
      <c r="M59" s="14">
        <f>IF($A59="","",INDEX(SPI!$B$1:$I$931,$A59+(3*$B$1+2)*L$43+1,8))</f>
        <v>1.9526999999999999E-3</v>
      </c>
      <c r="N59" s="14">
        <f>IF($A59="","",INDEX(SPI!$B$1:$I$931,$A59+(3*$B$1+2)*N$43+1,7))</f>
        <v>6.3989000000000004E-2</v>
      </c>
      <c r="O59" s="14">
        <f>IF($A59="","",INDEX(SPI!$B$1:$I$931,$A59+(3*$B$1+2)*N$43+1,8))</f>
        <v>-5.3689999999999996E-3</v>
      </c>
      <c r="P59" s="14">
        <f>IF($A59="","",INDEX(SPI!$B$1:$I$931,$A59+(3*$B$1+2)*P$43+1,7))</f>
        <v>-2.8590000000000001E-6</v>
      </c>
      <c r="Q59" s="14">
        <f>IF($A59="","",INDEX(SPI!$B$1:$I$931,$A59+(3*$B$1+2)*P$43+1,8))</f>
        <v>9.6551000000000004E-4</v>
      </c>
      <c r="R59" s="14">
        <f>IF($A59="","",INDEX(SPI!$B$1:$I$931,$A59+(3*$B$1+2)*R$43+1,7))</f>
        <v>0.15351000000000001</v>
      </c>
      <c r="S59" s="14">
        <f>IF($A59="","",INDEX(SPI!$B$1:$I$931,$A59+(3*$B$1+2)*R$43+1,8))</f>
        <v>7.6270999999999999E-4</v>
      </c>
      <c r="T59" s="14">
        <f>IF($A59="","",INDEX(SPI!$B$1:$I$931,$A59+(3*$B$1+2)*T$43+1,7))</f>
        <v>1.1283E-2</v>
      </c>
      <c r="U59" s="14">
        <f>IF($A59="","",INDEX(SPI!$B$1:$I$931,$A59+(3*$B$1+2)*T$43+1,8))</f>
        <v>-1.56E-3</v>
      </c>
      <c r="V59" s="14">
        <f>IF($A59="","",INDEX(SPI!$B$1:$I$931,$A59+(3*$B$1+2)*V$43+1,7))</f>
        <v>6.4769999999999994E-2</v>
      </c>
      <c r="W59" s="14">
        <f>IF($A59="","",INDEX(SPI!$B$1:$I$931,$A59+(3*$B$1+2)*V$43+1,8))</f>
        <v>-4.7260000000000002E-3</v>
      </c>
      <c r="X59" s="14">
        <f>IF($A59="","",INDEX(SPI!$B$1:$I$931,$A59+(3*$B$1+2)*X$43+1,7))</f>
        <v>2.9914999999999998E-4</v>
      </c>
      <c r="Y59" s="14">
        <f>IF($A59="","",INDEX(SPI!$B$1:$I$931,$A59+(3*$B$1+2)*X$43+1,8))</f>
        <v>5.3286000000000002E-3</v>
      </c>
      <c r="Z59" s="14">
        <f>IF($A59="","",INDEX(SPI!$B$1:$I$931,$A59+(3*$B$1+2)*Z$43+1,7))</f>
        <v>2.8655999999999998E-3</v>
      </c>
      <c r="AA59" s="14">
        <f>IF($A59="","",INDEX(SPI!$B$1:$I$931,$A59+(3*$B$1+2)*Z$43+1,8))</f>
        <v>-4.6059999999999997E-4</v>
      </c>
      <c r="AB59" s="14">
        <f>IF($A59="","",INDEX(SPI!$B$1:$I$931,$A59+(3*$B$1+2)*AB$43+1,7))</f>
        <v>2.3040000000000001E-2</v>
      </c>
      <c r="AC59" s="14">
        <f>IF($A59="","",INDEX(SPI!$B$1:$I$931,$A59+(3*$B$1+2)*AB$43+1,8))</f>
        <v>-2.3900000000000002E-5</v>
      </c>
      <c r="AD59" s="14">
        <f>IF($A59="","",INDEX(SPI!$B$1:$I$931,$A59+(3*$B$1+2)*AD$43+1,7))</f>
        <v>1.6386000000000001E-7</v>
      </c>
      <c r="AE59" s="14">
        <f>IF($A59="","",INDEX(SPI!$B$1:$I$931,$A59+(3*$B$1+2)*AD$43+1,8))</f>
        <v>1.6694999999999999E-4</v>
      </c>
      <c r="AF59" s="14">
        <f>IF($A59="","",INDEX(SPI!$B$1:$I$931,$A59+(3*$B$1+2)*AF$43+1,7))</f>
        <v>6.4064999999999999E-4</v>
      </c>
      <c r="AG59" s="14">
        <f>IF($A59="","",INDEX(SPI!$B$1:$I$931,$A59+(3*$B$1+2)*AF$43+1,8))</f>
        <v>-9.0069999999999997E-5</v>
      </c>
      <c r="AH59" s="14">
        <f>IF($A59="","",INDEX(SPI!$B$1:$I$931,$A59+(3*$B$1+2)*AH$43+1,7))</f>
        <v>0</v>
      </c>
      <c r="AI59" s="14">
        <f>IF($A59="","",INDEX(SPI!$B$1:$I$931,$A59+(3*$B$1+2)*AH$43+1,8))</f>
        <v>0</v>
      </c>
      <c r="AJ59" s="14">
        <f>IF($A59="","",INDEX(SPI!$B$1:$I$931,$A59+(3*$B$1+2)*AJ$43+1,7))</f>
        <v>0</v>
      </c>
      <c r="AK59" s="14">
        <f>IF($A59="","",INDEX(SPI!$B$1:$I$931,$A59+(3*$B$1+2)*AJ$43+1,8))</f>
        <v>0</v>
      </c>
      <c r="AL59" s="14">
        <f>IF($A59="","",INDEX(SPI!$B$1:$I$931,$A59+(3*$B$1+2)*AL$43+1,7))</f>
        <v>0</v>
      </c>
      <c r="AM59" s="14">
        <f>IF($A59="","",INDEX(SPI!$B$1:$I$931,$A59+(3*$B$1+2)*AL$43+1,8))</f>
        <v>0</v>
      </c>
      <c r="AN59" s="14">
        <f>IF($A59="","",INDEX(SPI!$B$1:$I$931,$A59+(3*$B$1+2)*AN$43+1,7))</f>
        <v>0</v>
      </c>
      <c r="AO59" s="14">
        <f>IF($A59="","",INDEX(SPI!$B$1:$I$931,$A59+(3*$B$1+2)*AN$43+1,8))</f>
        <v>0</v>
      </c>
      <c r="AP59" s="14">
        <f>IF($A59="","",INDEX(SPI!$B$1:$I$931,$A59+(3*$B$1+2)*AP$43+1,7))</f>
        <v>0</v>
      </c>
      <c r="AQ59" s="14">
        <f>IF($A59="","",INDEX(SPI!$B$1:$I$931,$A59+(3*$B$1+2)*AP$43+1,8))</f>
        <v>0</v>
      </c>
      <c r="AR59" s="14">
        <f>IF($A59="","",INDEX(SPI!$B$1:$I$931,$A59+(3*$B$1+2)*AR$43+1,7))</f>
        <v>0</v>
      </c>
      <c r="AS59" s="14">
        <f>IF($A59="","",INDEX(SPI!$B$1:$I$931,$A59+(3*$B$1+2)*AR$43+1,8))</f>
        <v>0</v>
      </c>
      <c r="AT59" s="14">
        <f>IF($A59="","",INDEX(SPI!$B$1:$I$931,$A59+(3*$B$1+2)*AT$43+1,7))</f>
        <v>0</v>
      </c>
      <c r="AU59" s="14">
        <f>IF($A59="","",INDEX(SPI!$B$1:$I$931,$A59+(3*$B$1+2)*AT$43+1,8))</f>
        <v>0</v>
      </c>
      <c r="AV59" s="14">
        <f>IF($A59="","",INDEX(SPI!$B$1:$I$931,$A59+(3*$B$1+2)*AV$43+1,7))</f>
        <v>0</v>
      </c>
      <c r="AW59" s="14">
        <f>IF($A59="","",INDEX(SPI!$B$1:$I$931,$A59+(3*$B$1+2)*AV$43+1,8))</f>
        <v>0</v>
      </c>
      <c r="AX59" s="14">
        <f>IF($A59="","",INDEX(SPI!$B$1:$I$931,$A59+(3*$B$1+2)*AX$43+1,7))</f>
        <v>0</v>
      </c>
      <c r="AY59" s="14">
        <f>IF($A59="","",INDEX(SPI!$B$1:$I$931,$A59+(3*$B$1+2)*AX$43+1,8))</f>
        <v>0</v>
      </c>
      <c r="AZ59" s="14">
        <f>IF($A59="","",INDEX(SPI!$B$1:$I$931,$A59+(3*$B$1+2)*AZ$43+1,7))</f>
        <v>0</v>
      </c>
      <c r="BA59" s="14">
        <f>IF($A59="","",INDEX(SPI!$B$1:$I$931,$A59+(3*$B$1+2)*AZ$43+1,8))</f>
        <v>0</v>
      </c>
      <c r="BB59" s="14">
        <f>IF($A59="","",INDEX(SPI!$B$1:$I$931,$A59+(3*$B$1+2)*BB$43+1,7))</f>
        <v>0</v>
      </c>
      <c r="BC59" s="14">
        <f>IF($A59="","",INDEX(SPI!$B$1:$I$931,$A59+(3*$B$1+2)*BB$43+1,8))</f>
        <v>0</v>
      </c>
      <c r="BD59" s="14">
        <f>IF($A59="","",INDEX(SPI!$B$1:$I$931,$A59+(3*$B$1+2)*BD$43+1,7))</f>
        <v>0</v>
      </c>
      <c r="BE59" s="14">
        <f>IF($A59="","",INDEX(SPI!$B$1:$I$931,$A59+(3*$B$1+2)*BD$43+1,8))</f>
        <v>0</v>
      </c>
      <c r="BF59" s="14">
        <f>IF($A59="","",INDEX(SPI!$B$1:$I$931,$A59+(3*$B$1+2)*BF$43+1,7))</f>
        <v>0</v>
      </c>
      <c r="BG59" s="14">
        <f>IF($A59="","",INDEX(SPI!$B$1:$I$931,$A59+(3*$B$1+2)*BF$43+1,8))</f>
        <v>0</v>
      </c>
      <c r="BH59" s="14">
        <f>IF($A59="","",INDEX(SPI!$B$1:$I$931,$A59+(3*$B$1+2)*BH$43+1,7))</f>
        <v>0</v>
      </c>
      <c r="BI59" s="14">
        <f>IF($A59="","",INDEX(SPI!$B$1:$I$931,$A59+(3*$B$1+2)*BH$43+1,8))</f>
        <v>0</v>
      </c>
      <c r="BJ59" s="14">
        <f>IF($A59="","",INDEX(SPI!$B$1:$I$931,$A59+(3*$B$1+2)*BJ$43+1,7))</f>
        <v>0</v>
      </c>
      <c r="BK59" s="14">
        <f>IF($A59="","",INDEX(SPI!$B$1:$I$931,$A59+(3*$B$1+2)*BJ$43+1,8))</f>
        <v>0</v>
      </c>
    </row>
    <row r="60" spans="1:63" x14ac:dyDescent="0.2">
      <c r="A60" s="4">
        <f>IF(A59="","",A59+1)</f>
        <v>17</v>
      </c>
      <c r="B60" s="4"/>
      <c r="C60" s="4" t="str">
        <f>IF(A59="","","Vy")</f>
        <v>Vy</v>
      </c>
      <c r="D60" s="14">
        <f>IF($A60="","",INDEX(SPI!$B$1:$I$931,$A60+(3*$B$1+2)*D$43+1,7))</f>
        <v>-4.0410000000000003E-3</v>
      </c>
      <c r="E60" s="14">
        <f>IF($A60="","",INDEX(SPI!$B$1:$I$931,$A60+(3*$B$1+2)*D$43+1,8))</f>
        <v>3.0781999999999998</v>
      </c>
      <c r="F60" s="14">
        <f>IF($A60="","",INDEX(SPI!$B$1:$I$931,$A60+(3*$B$1+2)*F$43+1,7))</f>
        <v>0.87566999999999995</v>
      </c>
      <c r="G60" s="14">
        <f>IF($A60="","",INDEX(SPI!$B$1:$I$931,$A60+(3*$B$1+2)*F$43+1,8))</f>
        <v>3.4231000000000001E-3</v>
      </c>
      <c r="H60" s="14">
        <f>IF($A60="","",INDEX(SPI!$B$1:$I$931,$A60+(3*$B$1+2)*H$43+1,7))</f>
        <v>-0.84160000000000001</v>
      </c>
      <c r="I60" s="14">
        <f>IF($A60="","",INDEX(SPI!$B$1:$I$931,$A60+(3*$B$1+2)*H$43+1,8))</f>
        <v>5.5509999999999997E-2</v>
      </c>
      <c r="J60" s="14">
        <f>IF($A60="","",INDEX(SPI!$B$1:$I$931,$A60+(3*$B$1+2)*J$43+1,7))</f>
        <v>-8.8000000000000003E-4</v>
      </c>
      <c r="K60" s="14">
        <f>IF($A60="","",INDEX(SPI!$B$1:$I$931,$A60+(3*$B$1+2)*J$43+1,8))</f>
        <v>0.63239999999999996</v>
      </c>
      <c r="L60" s="14">
        <f>IF($A60="","",INDEX(SPI!$B$1:$I$931,$A60+(3*$B$1+2)*L$43+1,7))</f>
        <v>0.12858</v>
      </c>
      <c r="M60" s="14">
        <f>IF($A60="","",INDEX(SPI!$B$1:$I$931,$A60+(3*$B$1+2)*L$43+1,8))</f>
        <v>5.0162999999999998E-4</v>
      </c>
      <c r="N60" s="14">
        <f>IF($A60="","",INDEX(SPI!$B$1:$I$931,$A60+(3*$B$1+2)*N$43+1,7))</f>
        <v>-0.1172</v>
      </c>
      <c r="O60" s="14">
        <f>IF($A60="","",INDEX(SPI!$B$1:$I$931,$A60+(3*$B$1+2)*N$43+1,8))</f>
        <v>9.8353999999999994E-3</v>
      </c>
      <c r="P60" s="14">
        <f>IF($A60="","",INDEX(SPI!$B$1:$I$931,$A60+(3*$B$1+2)*P$43+1,7))</f>
        <v>-5.195E-4</v>
      </c>
      <c r="Q60" s="14">
        <f>IF($A60="","",INDEX(SPI!$B$1:$I$931,$A60+(3*$B$1+2)*P$43+1,8))</f>
        <v>0.17546</v>
      </c>
      <c r="R60" s="14">
        <f>IF($A60="","",INDEX(SPI!$B$1:$I$931,$A60+(3*$B$1+2)*R$43+1,7))</f>
        <v>2.5065E-2</v>
      </c>
      <c r="S60" s="14">
        <f>IF($A60="","",INDEX(SPI!$B$1:$I$931,$A60+(3*$B$1+2)*R$43+1,8))</f>
        <v>1.2454E-4</v>
      </c>
      <c r="T60" s="14">
        <f>IF($A60="","",INDEX(SPI!$B$1:$I$931,$A60+(3*$B$1+2)*T$43+1,7))</f>
        <v>-2.2620000000000001E-2</v>
      </c>
      <c r="U60" s="14">
        <f>IF($A60="","",INDEX(SPI!$B$1:$I$931,$A60+(3*$B$1+2)*T$43+1,8))</f>
        <v>3.1267999999999999E-3</v>
      </c>
      <c r="V60" s="14">
        <f>IF($A60="","",INDEX(SPI!$B$1:$I$931,$A60+(3*$B$1+2)*V$43+1,7))</f>
        <v>3.0376000000000001E-3</v>
      </c>
      <c r="W60" s="14">
        <f>IF($A60="","",INDEX(SPI!$B$1:$I$931,$A60+(3*$B$1+2)*V$43+1,8))</f>
        <v>-2.2159999999999999E-4</v>
      </c>
      <c r="X60" s="14">
        <f>IF($A60="","",INDEX(SPI!$B$1:$I$931,$A60+(3*$B$1+2)*X$43+1,7))</f>
        <v>4.4171999999999996E-3</v>
      </c>
      <c r="Y60" s="14">
        <f>IF($A60="","",INDEX(SPI!$B$1:$I$931,$A60+(3*$B$1+2)*X$43+1,8))</f>
        <v>7.8681000000000001E-2</v>
      </c>
      <c r="Z60" s="14">
        <f>IF($A60="","",INDEX(SPI!$B$1:$I$931,$A60+(3*$B$1+2)*Z$43+1,7))</f>
        <v>-6.0480000000000004E-3</v>
      </c>
      <c r="AA60" s="14">
        <f>IF($A60="","",INDEX(SPI!$B$1:$I$931,$A60+(3*$B$1+2)*Z$43+1,8))</f>
        <v>9.7225000000000002E-4</v>
      </c>
      <c r="AB60" s="14">
        <f>IF($A60="","",INDEX(SPI!$B$1:$I$931,$A60+(3*$B$1+2)*AB$43+1,7))</f>
        <v>1.8569000000000001E-3</v>
      </c>
      <c r="AC60" s="14">
        <f>IF($A60="","",INDEX(SPI!$B$1:$I$931,$A60+(3*$B$1+2)*AB$43+1,8))</f>
        <v>-1.9259999999999999E-6</v>
      </c>
      <c r="AD60" s="14">
        <f>IF($A60="","",INDEX(SPI!$B$1:$I$931,$A60+(3*$B$1+2)*AD$43+1,7))</f>
        <v>2.6342999999999998E-5</v>
      </c>
      <c r="AE60" s="14">
        <f>IF($A60="","",INDEX(SPI!$B$1:$I$931,$A60+(3*$B$1+2)*AD$43+1,8))</f>
        <v>2.6839999999999999E-2</v>
      </c>
      <c r="AF60" s="14">
        <f>IF($A60="","",INDEX(SPI!$B$1:$I$931,$A60+(3*$B$1+2)*AF$43+1,7))</f>
        <v>-1.3910000000000001E-3</v>
      </c>
      <c r="AG60" s="14">
        <f>IF($A60="","",INDEX(SPI!$B$1:$I$931,$A60+(3*$B$1+2)*AF$43+1,8))</f>
        <v>1.9560000000000001E-4</v>
      </c>
      <c r="AH60" s="14">
        <f>IF($A60="","",INDEX(SPI!$B$1:$I$931,$A60+(3*$B$1+2)*AH$43+1,7))</f>
        <v>0</v>
      </c>
      <c r="AI60" s="14">
        <f>IF($A60="","",INDEX(SPI!$B$1:$I$931,$A60+(3*$B$1+2)*AH$43+1,8))</f>
        <v>0</v>
      </c>
      <c r="AJ60" s="14">
        <f>IF($A60="","",INDEX(SPI!$B$1:$I$931,$A60+(3*$B$1+2)*AJ$43+1,7))</f>
        <v>0</v>
      </c>
      <c r="AK60" s="14">
        <f>IF($A60="","",INDEX(SPI!$B$1:$I$931,$A60+(3*$B$1+2)*AJ$43+1,8))</f>
        <v>0</v>
      </c>
      <c r="AL60" s="14">
        <f>IF($A60="","",INDEX(SPI!$B$1:$I$931,$A60+(3*$B$1+2)*AL$43+1,7))</f>
        <v>0</v>
      </c>
      <c r="AM60" s="14">
        <f>IF($A60="","",INDEX(SPI!$B$1:$I$931,$A60+(3*$B$1+2)*AL$43+1,8))</f>
        <v>0</v>
      </c>
      <c r="AN60" s="14">
        <f>IF($A60="","",INDEX(SPI!$B$1:$I$931,$A60+(3*$B$1+2)*AN$43+1,7))</f>
        <v>0</v>
      </c>
      <c r="AO60" s="14">
        <f>IF($A60="","",INDEX(SPI!$B$1:$I$931,$A60+(3*$B$1+2)*AN$43+1,8))</f>
        <v>0</v>
      </c>
      <c r="AP60" s="14">
        <f>IF($A60="","",INDEX(SPI!$B$1:$I$931,$A60+(3*$B$1+2)*AP$43+1,7))</f>
        <v>0</v>
      </c>
      <c r="AQ60" s="14">
        <f>IF($A60="","",INDEX(SPI!$B$1:$I$931,$A60+(3*$B$1+2)*AP$43+1,8))</f>
        <v>0</v>
      </c>
      <c r="AR60" s="14">
        <f>IF($A60="","",INDEX(SPI!$B$1:$I$931,$A60+(3*$B$1+2)*AR$43+1,7))</f>
        <v>0</v>
      </c>
      <c r="AS60" s="14">
        <f>IF($A60="","",INDEX(SPI!$B$1:$I$931,$A60+(3*$B$1+2)*AR$43+1,8))</f>
        <v>0</v>
      </c>
      <c r="AT60" s="14">
        <f>IF($A60="","",INDEX(SPI!$B$1:$I$931,$A60+(3*$B$1+2)*AT$43+1,7))</f>
        <v>0</v>
      </c>
      <c r="AU60" s="14">
        <f>IF($A60="","",INDEX(SPI!$B$1:$I$931,$A60+(3*$B$1+2)*AT$43+1,8))</f>
        <v>0</v>
      </c>
      <c r="AV60" s="14">
        <f>IF($A60="","",INDEX(SPI!$B$1:$I$931,$A60+(3*$B$1+2)*AV$43+1,7))</f>
        <v>0</v>
      </c>
      <c r="AW60" s="14">
        <f>IF($A60="","",INDEX(SPI!$B$1:$I$931,$A60+(3*$B$1+2)*AV$43+1,8))</f>
        <v>0</v>
      </c>
      <c r="AX60" s="14">
        <f>IF($A60="","",INDEX(SPI!$B$1:$I$931,$A60+(3*$B$1+2)*AX$43+1,7))</f>
        <v>0</v>
      </c>
      <c r="AY60" s="14">
        <f>IF($A60="","",INDEX(SPI!$B$1:$I$931,$A60+(3*$B$1+2)*AX$43+1,8))</f>
        <v>0</v>
      </c>
      <c r="AZ60" s="14">
        <f>IF($A60="","",INDEX(SPI!$B$1:$I$931,$A60+(3*$B$1+2)*AZ$43+1,7))</f>
        <v>0</v>
      </c>
      <c r="BA60" s="14">
        <f>IF($A60="","",INDEX(SPI!$B$1:$I$931,$A60+(3*$B$1+2)*AZ$43+1,8))</f>
        <v>0</v>
      </c>
      <c r="BB60" s="14">
        <f>IF($A60="","",INDEX(SPI!$B$1:$I$931,$A60+(3*$B$1+2)*BB$43+1,7))</f>
        <v>0</v>
      </c>
      <c r="BC60" s="14">
        <f>IF($A60="","",INDEX(SPI!$B$1:$I$931,$A60+(3*$B$1+2)*BB$43+1,8))</f>
        <v>0</v>
      </c>
      <c r="BD60" s="14">
        <f>IF($A60="","",INDEX(SPI!$B$1:$I$931,$A60+(3*$B$1+2)*BD$43+1,7))</f>
        <v>0</v>
      </c>
      <c r="BE60" s="14">
        <f>IF($A60="","",INDEX(SPI!$B$1:$I$931,$A60+(3*$B$1+2)*BD$43+1,8))</f>
        <v>0</v>
      </c>
      <c r="BF60" s="14">
        <f>IF($A60="","",INDEX(SPI!$B$1:$I$931,$A60+(3*$B$1+2)*BF$43+1,7))</f>
        <v>0</v>
      </c>
      <c r="BG60" s="14">
        <f>IF($A60="","",INDEX(SPI!$B$1:$I$931,$A60+(3*$B$1+2)*BF$43+1,8))</f>
        <v>0</v>
      </c>
      <c r="BH60" s="14">
        <f>IF($A60="","",INDEX(SPI!$B$1:$I$931,$A60+(3*$B$1+2)*BH$43+1,7))</f>
        <v>0</v>
      </c>
      <c r="BI60" s="14">
        <f>IF($A60="","",INDEX(SPI!$B$1:$I$931,$A60+(3*$B$1+2)*BH$43+1,8))</f>
        <v>0</v>
      </c>
      <c r="BJ60" s="14">
        <f>IF($A60="","",INDEX(SPI!$B$1:$I$931,$A60+(3*$B$1+2)*BJ$43+1,7))</f>
        <v>0</v>
      </c>
      <c r="BK60" s="14">
        <f>IF($A60="","",INDEX(SPI!$B$1:$I$931,$A60+(3*$B$1+2)*BJ$43+1,8))</f>
        <v>0</v>
      </c>
    </row>
    <row r="61" spans="1:63" x14ac:dyDescent="0.2">
      <c r="A61" s="13">
        <f>IF(A60="","",A60+1)</f>
        <v>18</v>
      </c>
      <c r="B61" s="13"/>
      <c r="C61" s="13" t="str">
        <f>IF(A59="","","Rot")</f>
        <v>Rot</v>
      </c>
      <c r="D61" s="15">
        <f>IF($A61="","",INDEX(SPI!$B$1:$I$931,$A61+(3*$B$1+2)*D$43+1,7))</f>
        <v>-6.8580000000000002E-6</v>
      </c>
      <c r="E61" s="15">
        <f>IF($A61="","",INDEX(SPI!$B$1:$I$931,$A61+(3*$B$1+2)*D$43+1,8))</f>
        <v>5.2246000000000003E-3</v>
      </c>
      <c r="F61" s="15">
        <f>IF($A61="","",INDEX(SPI!$B$1:$I$931,$A61+(3*$B$1+2)*F$43+1,7))</f>
        <v>-7.2010000000000005E-2</v>
      </c>
      <c r="G61" s="15">
        <f>IF($A61="","",INDEX(SPI!$B$1:$I$931,$A61+(3*$B$1+2)*F$43+1,8))</f>
        <v>-2.8150000000000001E-4</v>
      </c>
      <c r="H61" s="15">
        <f>IF($A61="","",INDEX(SPI!$B$1:$I$931,$A61+(3*$B$1+2)*H$43+1,7))</f>
        <v>6.9511000000000003E-2</v>
      </c>
      <c r="I61" s="15">
        <f>IF($A61="","",INDEX(SPI!$B$1:$I$931,$A61+(3*$B$1+2)*H$43+1,8))</f>
        <v>-4.5849999999999997E-3</v>
      </c>
      <c r="J61" s="15">
        <f>IF($A61="","",INDEX(SPI!$B$1:$I$931,$A61+(3*$B$1+2)*J$43+1,7))</f>
        <v>-1.401E-6</v>
      </c>
      <c r="K61" s="15">
        <f>IF($A61="","",INDEX(SPI!$B$1:$I$931,$A61+(3*$B$1+2)*J$43+1,8))</f>
        <v>1.0066000000000001E-3</v>
      </c>
      <c r="L61" s="15">
        <f>IF($A61="","",INDEX(SPI!$B$1:$I$931,$A61+(3*$B$1+2)*L$43+1,7))</f>
        <v>-1.055E-2</v>
      </c>
      <c r="M61" s="15">
        <f>IF($A61="","",INDEX(SPI!$B$1:$I$931,$A61+(3*$B$1+2)*L$43+1,8))</f>
        <v>-4.1180000000000002E-5</v>
      </c>
      <c r="N61" s="15">
        <f>IF($A61="","",INDEX(SPI!$B$1:$I$931,$A61+(3*$B$1+2)*N$43+1,7))</f>
        <v>9.6819999999999996E-3</v>
      </c>
      <c r="O61" s="15">
        <f>IF($A61="","",INDEX(SPI!$B$1:$I$931,$A61+(3*$B$1+2)*N$43+1,8))</f>
        <v>-8.1229999999999996E-4</v>
      </c>
      <c r="P61" s="15">
        <f>IF($A61="","",INDEX(SPI!$B$1:$I$931,$A61+(3*$B$1+2)*P$43+1,7))</f>
        <v>-8.921E-7</v>
      </c>
      <c r="Q61" s="15">
        <f>IF($A61="","",INDEX(SPI!$B$1:$I$931,$A61+(3*$B$1+2)*P$43+1,8))</f>
        <v>3.0127000000000002E-4</v>
      </c>
      <c r="R61" s="15">
        <f>IF($A61="","",INDEX(SPI!$B$1:$I$931,$A61+(3*$B$1+2)*R$43+1,7))</f>
        <v>-2.0270000000000002E-3</v>
      </c>
      <c r="S61" s="15">
        <f>IF($A61="","",INDEX(SPI!$B$1:$I$931,$A61+(3*$B$1+2)*R$43+1,8))</f>
        <v>-1.007E-5</v>
      </c>
      <c r="T61" s="15">
        <f>IF($A61="","",INDEX(SPI!$B$1:$I$931,$A61+(3*$B$1+2)*T$43+1,7))</f>
        <v>1.8672000000000001E-3</v>
      </c>
      <c r="U61" s="15">
        <f>IF($A61="","",INDEX(SPI!$B$1:$I$931,$A61+(3*$B$1+2)*T$43+1,8))</f>
        <v>-2.5809999999999999E-4</v>
      </c>
      <c r="V61" s="15">
        <f>IF($A61="","",INDEX(SPI!$B$1:$I$931,$A61+(3*$B$1+2)*V$43+1,7))</f>
        <v>-6.2120000000000003E-4</v>
      </c>
      <c r="W61" s="15">
        <f>IF($A61="","",INDEX(SPI!$B$1:$I$931,$A61+(3*$B$1+2)*V$43+1,8))</f>
        <v>4.5327999999999997E-5</v>
      </c>
      <c r="X61" s="15">
        <f>IF($A61="","",INDEX(SPI!$B$1:$I$931,$A61+(3*$B$1+2)*X$43+1,7))</f>
        <v>3.5367E-6</v>
      </c>
      <c r="Y61" s="15">
        <f>IF($A61="","",INDEX(SPI!$B$1:$I$931,$A61+(3*$B$1+2)*X$43+1,8))</f>
        <v>6.2996000000000005E-5</v>
      </c>
      <c r="Z61" s="15">
        <f>IF($A61="","",INDEX(SPI!$B$1:$I$931,$A61+(3*$B$1+2)*Z$43+1,7))</f>
        <v>5.0044E-4</v>
      </c>
      <c r="AA61" s="15">
        <f>IF($A61="","",INDEX(SPI!$B$1:$I$931,$A61+(3*$B$1+2)*Z$43+1,8))</f>
        <v>-8.0439999999999996E-5</v>
      </c>
      <c r="AB61" s="15">
        <f>IF($A61="","",INDEX(SPI!$B$1:$I$931,$A61+(3*$B$1+2)*AB$43+1,7))</f>
        <v>-1.5640000000000001E-4</v>
      </c>
      <c r="AC61" s="15">
        <f>IF($A61="","",INDEX(SPI!$B$1:$I$931,$A61+(3*$B$1+2)*AB$43+1,8))</f>
        <v>1.6227000000000001E-7</v>
      </c>
      <c r="AD61" s="15">
        <f>IF($A61="","",INDEX(SPI!$B$1:$I$931,$A61+(3*$B$1+2)*AD$43+1,7))</f>
        <v>2.6031E-8</v>
      </c>
      <c r="AE61" s="15">
        <f>IF($A61="","",INDEX(SPI!$B$1:$I$931,$A61+(3*$B$1+2)*AD$43+1,8))</f>
        <v>2.6522000000000001E-5</v>
      </c>
      <c r="AF61" s="15">
        <f>IF($A61="","",INDEX(SPI!$B$1:$I$931,$A61+(3*$B$1+2)*AF$43+1,7))</f>
        <v>1.1539E-4</v>
      </c>
      <c r="AG61" s="15">
        <f>IF($A61="","",INDEX(SPI!$B$1:$I$931,$A61+(3*$B$1+2)*AF$43+1,8))</f>
        <v>-1.6220000000000001E-5</v>
      </c>
      <c r="AH61" s="15">
        <f>IF($A61="","",INDEX(SPI!$B$1:$I$931,$A61+(3*$B$1+2)*AH$43+1,7))</f>
        <v>0</v>
      </c>
      <c r="AI61" s="15">
        <f>IF($A61="","",INDEX(SPI!$B$1:$I$931,$A61+(3*$B$1+2)*AH$43+1,8))</f>
        <v>0</v>
      </c>
      <c r="AJ61" s="15">
        <f>IF($A61="","",INDEX(SPI!$B$1:$I$931,$A61+(3*$B$1+2)*AJ$43+1,7))</f>
        <v>0</v>
      </c>
      <c r="AK61" s="15">
        <f>IF($A61="","",INDEX(SPI!$B$1:$I$931,$A61+(3*$B$1+2)*AJ$43+1,8))</f>
        <v>0</v>
      </c>
      <c r="AL61" s="15">
        <f>IF($A61="","",INDEX(SPI!$B$1:$I$931,$A61+(3*$B$1+2)*AL$43+1,7))</f>
        <v>0</v>
      </c>
      <c r="AM61" s="15">
        <f>IF($A61="","",INDEX(SPI!$B$1:$I$931,$A61+(3*$B$1+2)*AL$43+1,8))</f>
        <v>0</v>
      </c>
      <c r="AN61" s="15">
        <f>IF($A61="","",INDEX(SPI!$B$1:$I$931,$A61+(3*$B$1+2)*AN$43+1,7))</f>
        <v>0</v>
      </c>
      <c r="AO61" s="15">
        <f>IF($A61="","",INDEX(SPI!$B$1:$I$931,$A61+(3*$B$1+2)*AN$43+1,8))</f>
        <v>0</v>
      </c>
      <c r="AP61" s="15">
        <f>IF($A61="","",INDEX(SPI!$B$1:$I$931,$A61+(3*$B$1+2)*AP$43+1,7))</f>
        <v>0</v>
      </c>
      <c r="AQ61" s="15">
        <f>IF($A61="","",INDEX(SPI!$B$1:$I$931,$A61+(3*$B$1+2)*AP$43+1,8))</f>
        <v>0</v>
      </c>
      <c r="AR61" s="15">
        <f>IF($A61="","",INDEX(SPI!$B$1:$I$931,$A61+(3*$B$1+2)*AR$43+1,7))</f>
        <v>0</v>
      </c>
      <c r="AS61" s="15">
        <f>IF($A61="","",INDEX(SPI!$B$1:$I$931,$A61+(3*$B$1+2)*AR$43+1,8))</f>
        <v>0</v>
      </c>
      <c r="AT61" s="15">
        <f>IF($A61="","",INDEX(SPI!$B$1:$I$931,$A61+(3*$B$1+2)*AT$43+1,7))</f>
        <v>0</v>
      </c>
      <c r="AU61" s="15">
        <f>IF($A61="","",INDEX(SPI!$B$1:$I$931,$A61+(3*$B$1+2)*AT$43+1,8))</f>
        <v>0</v>
      </c>
      <c r="AV61" s="15">
        <f>IF($A61="","",INDEX(SPI!$B$1:$I$931,$A61+(3*$B$1+2)*AV$43+1,7))</f>
        <v>0</v>
      </c>
      <c r="AW61" s="15">
        <f>IF($A61="","",INDEX(SPI!$B$1:$I$931,$A61+(3*$B$1+2)*AV$43+1,8))</f>
        <v>0</v>
      </c>
      <c r="AX61" s="15">
        <f>IF($A61="","",INDEX(SPI!$B$1:$I$931,$A61+(3*$B$1+2)*AX$43+1,7))</f>
        <v>0</v>
      </c>
      <c r="AY61" s="15">
        <f>IF($A61="","",INDEX(SPI!$B$1:$I$931,$A61+(3*$B$1+2)*AX$43+1,8))</f>
        <v>0</v>
      </c>
      <c r="AZ61" s="15">
        <f>IF($A61="","",INDEX(SPI!$B$1:$I$931,$A61+(3*$B$1+2)*AZ$43+1,7))</f>
        <v>0</v>
      </c>
      <c r="BA61" s="15">
        <f>IF($A61="","",INDEX(SPI!$B$1:$I$931,$A61+(3*$B$1+2)*AZ$43+1,8))</f>
        <v>0</v>
      </c>
      <c r="BB61" s="15">
        <f>IF($A61="","",INDEX(SPI!$B$1:$I$931,$A61+(3*$B$1+2)*BB$43+1,7))</f>
        <v>0</v>
      </c>
      <c r="BC61" s="15">
        <f>IF($A61="","",INDEX(SPI!$B$1:$I$931,$A61+(3*$B$1+2)*BB$43+1,8))</f>
        <v>0</v>
      </c>
      <c r="BD61" s="15">
        <f>IF($A61="","",INDEX(SPI!$B$1:$I$931,$A61+(3*$B$1+2)*BD$43+1,7))</f>
        <v>0</v>
      </c>
      <c r="BE61" s="15">
        <f>IF($A61="","",INDEX(SPI!$B$1:$I$931,$A61+(3*$B$1+2)*BD$43+1,8))</f>
        <v>0</v>
      </c>
      <c r="BF61" s="15">
        <f>IF($A61="","",INDEX(SPI!$B$1:$I$931,$A61+(3*$B$1+2)*BF$43+1,7))</f>
        <v>0</v>
      </c>
      <c r="BG61" s="15">
        <f>IF($A61="","",INDEX(SPI!$B$1:$I$931,$A61+(3*$B$1+2)*BF$43+1,8))</f>
        <v>0</v>
      </c>
      <c r="BH61" s="15">
        <f>IF($A61="","",INDEX(SPI!$B$1:$I$931,$A61+(3*$B$1+2)*BH$43+1,7))</f>
        <v>0</v>
      </c>
      <c r="BI61" s="15">
        <f>IF($A61="","",INDEX(SPI!$B$1:$I$931,$A61+(3*$B$1+2)*BH$43+1,8))</f>
        <v>0</v>
      </c>
      <c r="BJ61" s="15">
        <f>IF($A61="","",INDEX(SPI!$B$1:$I$931,$A61+(3*$B$1+2)*BJ$43+1,7))</f>
        <v>0</v>
      </c>
      <c r="BK61" s="15">
        <f>IF($A61="","",INDEX(SPI!$B$1:$I$931,$A61+(3*$B$1+2)*BJ$43+1,8))</f>
        <v>0</v>
      </c>
    </row>
    <row r="62" spans="1:63" x14ac:dyDescent="0.2">
      <c r="A62" s="4" t="str">
        <f>IF(OR(B59=1,B59=""),"",A61+1)</f>
        <v/>
      </c>
      <c r="B62" s="4" t="str">
        <f>IF(OR(B59=1,B59=""),"",INDEX(SPI!$B$1:$I$916,A62+(3*$B$1+2)+1,3))</f>
        <v/>
      </c>
      <c r="C62" s="4" t="str">
        <f>IF(A62="","","Vx")</f>
        <v/>
      </c>
      <c r="D62" s="14" t="str">
        <f>IF($A62="","",INDEX(SPI!$B$1:$I$931,$A62+(3*$B$1+2)*D$43+1,7))</f>
        <v/>
      </c>
      <c r="E62" s="14" t="str">
        <f>IF($A62="","",INDEX(SPI!$B$1:$I$931,$A62+(3*$B$1+2)*D$43+1,8))</f>
        <v/>
      </c>
      <c r="F62" s="14" t="str">
        <f>IF($A62="","",INDEX(SPI!$B$1:$I$931,$A62+(3*$B$1+2)*F$43+1,7))</f>
        <v/>
      </c>
      <c r="G62" s="14" t="str">
        <f>IF($A62="","",INDEX(SPI!$B$1:$I$931,$A62+(3*$B$1+2)*F$43+1,8))</f>
        <v/>
      </c>
      <c r="H62" s="14" t="str">
        <f>IF($A62="","",INDEX(SPI!$B$1:$I$931,$A62+(3*$B$1+2)*H$43+1,7))</f>
        <v/>
      </c>
      <c r="I62" s="14" t="str">
        <f>IF($A62="","",INDEX(SPI!$B$1:$I$931,$A62+(3*$B$1+2)*H$43+1,8))</f>
        <v/>
      </c>
      <c r="J62" s="14" t="str">
        <f>IF($A62="","",INDEX(SPI!$B$1:$I$931,$A62+(3*$B$1+2)*J$43+1,7))</f>
        <v/>
      </c>
      <c r="K62" s="14" t="str">
        <f>IF($A62="","",INDEX(SPI!$B$1:$I$931,$A62+(3*$B$1+2)*J$43+1,8))</f>
        <v/>
      </c>
      <c r="L62" s="14" t="str">
        <f>IF($A62="","",INDEX(SPI!$B$1:$I$931,$A62+(3*$B$1+2)*L$43+1,7))</f>
        <v/>
      </c>
      <c r="M62" s="14" t="str">
        <f>IF($A62="","",INDEX(SPI!$B$1:$I$931,$A62+(3*$B$1+2)*L$43+1,8))</f>
        <v/>
      </c>
      <c r="N62" s="14" t="str">
        <f>IF($A62="","",INDEX(SPI!$B$1:$I$931,$A62+(3*$B$1+2)*N$43+1,7))</f>
        <v/>
      </c>
      <c r="O62" s="14" t="str">
        <f>IF($A62="","",INDEX(SPI!$B$1:$I$931,$A62+(3*$B$1+2)*N$43+1,8))</f>
        <v/>
      </c>
      <c r="P62" s="14" t="str">
        <f>IF($A62="","",INDEX(SPI!$B$1:$I$931,$A62+(3*$B$1+2)*P$43+1,7))</f>
        <v/>
      </c>
      <c r="Q62" s="14" t="str">
        <f>IF($A62="","",INDEX(SPI!$B$1:$I$931,$A62+(3*$B$1+2)*P$43+1,8))</f>
        <v/>
      </c>
      <c r="R62" s="14" t="str">
        <f>IF($A62="","",INDEX(SPI!$B$1:$I$931,$A62+(3*$B$1+2)*R$43+1,7))</f>
        <v/>
      </c>
      <c r="S62" s="14" t="str">
        <f>IF($A62="","",INDEX(SPI!$B$1:$I$931,$A62+(3*$B$1+2)*R$43+1,8))</f>
        <v/>
      </c>
      <c r="T62" s="14" t="str">
        <f>IF($A62="","",INDEX(SPI!$B$1:$I$931,$A62+(3*$B$1+2)*T$43+1,7))</f>
        <v/>
      </c>
      <c r="U62" s="14" t="str">
        <f>IF($A62="","",INDEX(SPI!$B$1:$I$931,$A62+(3*$B$1+2)*T$43+1,8))</f>
        <v/>
      </c>
      <c r="V62" s="14" t="str">
        <f>IF($A62="","",INDEX(SPI!$B$1:$I$931,$A62+(3*$B$1+2)*V$43+1,7))</f>
        <v/>
      </c>
      <c r="W62" s="14" t="str">
        <f>IF($A62="","",INDEX(SPI!$B$1:$I$931,$A62+(3*$B$1+2)*V$43+1,8))</f>
        <v/>
      </c>
      <c r="X62" s="14" t="str">
        <f>IF($A62="","",INDEX(SPI!$B$1:$I$931,$A62+(3*$B$1+2)*X$43+1,7))</f>
        <v/>
      </c>
      <c r="Y62" s="14" t="str">
        <f>IF($A62="","",INDEX(SPI!$B$1:$I$931,$A62+(3*$B$1+2)*X$43+1,8))</f>
        <v/>
      </c>
      <c r="Z62" s="14" t="str">
        <f>IF($A62="","",INDEX(SPI!$B$1:$I$931,$A62+(3*$B$1+2)*Z$43+1,7))</f>
        <v/>
      </c>
      <c r="AA62" s="14" t="str">
        <f>IF($A62="","",INDEX(SPI!$B$1:$I$931,$A62+(3*$B$1+2)*Z$43+1,8))</f>
        <v/>
      </c>
      <c r="AB62" s="14" t="str">
        <f>IF($A62="","",INDEX(SPI!$B$1:$I$931,$A62+(3*$B$1+2)*AB$43+1,7))</f>
        <v/>
      </c>
      <c r="AC62" s="14" t="str">
        <f>IF($A62="","",INDEX(SPI!$B$1:$I$931,$A62+(3*$B$1+2)*AB$43+1,8))</f>
        <v/>
      </c>
      <c r="AD62" s="14" t="str">
        <f>IF($A62="","",INDEX(SPI!$B$1:$I$931,$A62+(3*$B$1+2)*AD$43+1,7))</f>
        <v/>
      </c>
      <c r="AE62" s="14" t="str">
        <f>IF($A62="","",INDEX(SPI!$B$1:$I$931,$A62+(3*$B$1+2)*AD$43+1,8))</f>
        <v/>
      </c>
      <c r="AF62" s="14" t="str">
        <f>IF($A62="","",INDEX(SPI!$B$1:$I$931,$A62+(3*$B$1+2)*AF$43+1,7))</f>
        <v/>
      </c>
      <c r="AG62" s="14" t="str">
        <f>IF($A62="","",INDEX(SPI!$B$1:$I$931,$A62+(3*$B$1+2)*AF$43+1,8))</f>
        <v/>
      </c>
      <c r="AH62" s="14" t="str">
        <f>IF($A62="","",INDEX(SPI!$B$1:$I$931,$A62+(3*$B$1+2)*AH$43+1,7))</f>
        <v/>
      </c>
      <c r="AI62" s="14" t="str">
        <f>IF($A62="","",INDEX(SPI!$B$1:$I$931,$A62+(3*$B$1+2)*AH$43+1,8))</f>
        <v/>
      </c>
      <c r="AJ62" s="14" t="str">
        <f>IF($A62="","",INDEX(SPI!$B$1:$I$931,$A62+(3*$B$1+2)*AJ$43+1,7))</f>
        <v/>
      </c>
      <c r="AK62" s="14" t="str">
        <f>IF($A62="","",INDEX(SPI!$B$1:$I$931,$A62+(3*$B$1+2)*AJ$43+1,8))</f>
        <v/>
      </c>
      <c r="AL62" s="14" t="str">
        <f>IF($A62="","",INDEX(SPI!$B$1:$I$931,$A62+(3*$B$1+2)*AL$43+1,7))</f>
        <v/>
      </c>
      <c r="AM62" s="14" t="str">
        <f>IF($A62="","",INDEX(SPI!$B$1:$I$931,$A62+(3*$B$1+2)*AL$43+1,8))</f>
        <v/>
      </c>
      <c r="AN62" s="14" t="str">
        <f>IF($A62="","",INDEX(SPI!$B$1:$I$931,$A62+(3*$B$1+2)*AN$43+1,7))</f>
        <v/>
      </c>
      <c r="AO62" s="14" t="str">
        <f>IF($A62="","",INDEX(SPI!$B$1:$I$931,$A62+(3*$B$1+2)*AN$43+1,8))</f>
        <v/>
      </c>
      <c r="AP62" s="14" t="str">
        <f>IF($A62="","",INDEX(SPI!$B$1:$I$931,$A62+(3*$B$1+2)*AP$43+1,7))</f>
        <v/>
      </c>
      <c r="AQ62" s="14" t="str">
        <f>IF($A62="","",INDEX(SPI!$B$1:$I$931,$A62+(3*$B$1+2)*AP$43+1,8))</f>
        <v/>
      </c>
      <c r="AR62" s="14" t="str">
        <f>IF($A62="","",INDEX(SPI!$B$1:$I$931,$A62+(3*$B$1+2)*AR$43+1,7))</f>
        <v/>
      </c>
      <c r="AS62" s="14" t="str">
        <f>IF($A62="","",INDEX(SPI!$B$1:$I$931,$A62+(3*$B$1+2)*AR$43+1,8))</f>
        <v/>
      </c>
      <c r="AT62" s="14" t="str">
        <f>IF($A62="","",INDEX(SPI!$B$1:$I$931,$A62+(3*$B$1+2)*AT$43+1,7))</f>
        <v/>
      </c>
      <c r="AU62" s="14" t="str">
        <f>IF($A62="","",INDEX(SPI!$B$1:$I$931,$A62+(3*$B$1+2)*AT$43+1,8))</f>
        <v/>
      </c>
      <c r="AV62" s="14" t="str">
        <f>IF($A62="","",INDEX(SPI!$B$1:$I$931,$A62+(3*$B$1+2)*AV$43+1,7))</f>
        <v/>
      </c>
      <c r="AW62" s="14" t="str">
        <f>IF($A62="","",INDEX(SPI!$B$1:$I$931,$A62+(3*$B$1+2)*AV$43+1,8))</f>
        <v/>
      </c>
      <c r="AX62" s="14" t="str">
        <f>IF($A62="","",INDEX(SPI!$B$1:$I$931,$A62+(3*$B$1+2)*AX$43+1,7))</f>
        <v/>
      </c>
      <c r="AY62" s="14" t="str">
        <f>IF($A62="","",INDEX(SPI!$B$1:$I$931,$A62+(3*$B$1+2)*AX$43+1,8))</f>
        <v/>
      </c>
      <c r="AZ62" s="14" t="str">
        <f>IF($A62="","",INDEX(SPI!$B$1:$I$931,$A62+(3*$B$1+2)*AZ$43+1,7))</f>
        <v/>
      </c>
      <c r="BA62" s="14" t="str">
        <f>IF($A62="","",INDEX(SPI!$B$1:$I$931,$A62+(3*$B$1+2)*AZ$43+1,8))</f>
        <v/>
      </c>
      <c r="BB62" s="14" t="str">
        <f>IF($A62="","",INDEX(SPI!$B$1:$I$931,$A62+(3*$B$1+2)*BB$43+1,7))</f>
        <v/>
      </c>
      <c r="BC62" s="14" t="str">
        <f>IF($A62="","",INDEX(SPI!$B$1:$I$931,$A62+(3*$B$1+2)*BB$43+1,8))</f>
        <v/>
      </c>
      <c r="BD62" s="14" t="str">
        <f>IF($A62="","",INDEX(SPI!$B$1:$I$931,$A62+(3*$B$1+2)*BD$43+1,7))</f>
        <v/>
      </c>
      <c r="BE62" s="14" t="str">
        <f>IF($A62="","",INDEX(SPI!$B$1:$I$931,$A62+(3*$B$1+2)*BD$43+1,8))</f>
        <v/>
      </c>
      <c r="BF62" s="14" t="str">
        <f>IF($A62="","",INDEX(SPI!$B$1:$I$931,$A62+(3*$B$1+2)*BF$43+1,7))</f>
        <v/>
      </c>
      <c r="BG62" s="14" t="str">
        <f>IF($A62="","",INDEX(SPI!$B$1:$I$931,$A62+(3*$B$1+2)*BF$43+1,8))</f>
        <v/>
      </c>
      <c r="BH62" s="14" t="str">
        <f>IF($A62="","",INDEX(SPI!$B$1:$I$931,$A62+(3*$B$1+2)*BH$43+1,7))</f>
        <v/>
      </c>
      <c r="BI62" s="14" t="str">
        <f>IF($A62="","",INDEX(SPI!$B$1:$I$931,$A62+(3*$B$1+2)*BH$43+1,8))</f>
        <v/>
      </c>
      <c r="BJ62" s="14" t="str">
        <f>IF($A62="","",INDEX(SPI!$B$1:$I$931,$A62+(3*$B$1+2)*BJ$43+1,7))</f>
        <v/>
      </c>
      <c r="BK62" s="14" t="str">
        <f>IF($A62="","",INDEX(SPI!$B$1:$I$931,$A62+(3*$B$1+2)*BJ$43+1,8))</f>
        <v/>
      </c>
    </row>
    <row r="63" spans="1:63" x14ac:dyDescent="0.2">
      <c r="A63" s="4" t="str">
        <f>IF(A62="","",A62+1)</f>
        <v/>
      </c>
      <c r="B63" s="4"/>
      <c r="C63" s="4" t="str">
        <f>IF(A62="","","Vy")</f>
        <v/>
      </c>
      <c r="D63" s="14" t="str">
        <f>IF($A63="","",INDEX(SPI!$B$1:$I$931,$A63+(3*$B$1+2)*D$43+1,7))</f>
        <v/>
      </c>
      <c r="E63" s="14" t="str">
        <f>IF($A63="","",INDEX(SPI!$B$1:$I$931,$A63+(3*$B$1+2)*D$43+1,8))</f>
        <v/>
      </c>
      <c r="F63" s="14" t="str">
        <f>IF($A63="","",INDEX(SPI!$B$1:$I$931,$A63+(3*$B$1+2)*F$43+1,7))</f>
        <v/>
      </c>
      <c r="G63" s="14" t="str">
        <f>IF($A63="","",INDEX(SPI!$B$1:$I$931,$A63+(3*$B$1+2)*F$43+1,8))</f>
        <v/>
      </c>
      <c r="H63" s="14" t="str">
        <f>IF($A63="","",INDEX(SPI!$B$1:$I$931,$A63+(3*$B$1+2)*H$43+1,7))</f>
        <v/>
      </c>
      <c r="I63" s="14" t="str">
        <f>IF($A63="","",INDEX(SPI!$B$1:$I$931,$A63+(3*$B$1+2)*H$43+1,8))</f>
        <v/>
      </c>
      <c r="J63" s="14" t="str">
        <f>IF($A63="","",INDEX(SPI!$B$1:$I$931,$A63+(3*$B$1+2)*J$43+1,7))</f>
        <v/>
      </c>
      <c r="K63" s="14" t="str">
        <f>IF($A63="","",INDEX(SPI!$B$1:$I$931,$A63+(3*$B$1+2)*J$43+1,8))</f>
        <v/>
      </c>
      <c r="L63" s="14" t="str">
        <f>IF($A63="","",INDEX(SPI!$B$1:$I$931,$A63+(3*$B$1+2)*L$43+1,7))</f>
        <v/>
      </c>
      <c r="M63" s="14" t="str">
        <f>IF($A63="","",INDEX(SPI!$B$1:$I$931,$A63+(3*$B$1+2)*L$43+1,8))</f>
        <v/>
      </c>
      <c r="N63" s="14" t="str">
        <f>IF($A63="","",INDEX(SPI!$B$1:$I$931,$A63+(3*$B$1+2)*N$43+1,7))</f>
        <v/>
      </c>
      <c r="O63" s="14" t="str">
        <f>IF($A63="","",INDEX(SPI!$B$1:$I$931,$A63+(3*$B$1+2)*N$43+1,8))</f>
        <v/>
      </c>
      <c r="P63" s="14" t="str">
        <f>IF($A63="","",INDEX(SPI!$B$1:$I$931,$A63+(3*$B$1+2)*P$43+1,7))</f>
        <v/>
      </c>
      <c r="Q63" s="14" t="str">
        <f>IF($A63="","",INDEX(SPI!$B$1:$I$931,$A63+(3*$B$1+2)*P$43+1,8))</f>
        <v/>
      </c>
      <c r="R63" s="14" t="str">
        <f>IF($A63="","",INDEX(SPI!$B$1:$I$931,$A63+(3*$B$1+2)*R$43+1,7))</f>
        <v/>
      </c>
      <c r="S63" s="14" t="str">
        <f>IF($A63="","",INDEX(SPI!$B$1:$I$931,$A63+(3*$B$1+2)*R$43+1,8))</f>
        <v/>
      </c>
      <c r="T63" s="14" t="str">
        <f>IF($A63="","",INDEX(SPI!$B$1:$I$931,$A63+(3*$B$1+2)*T$43+1,7))</f>
        <v/>
      </c>
      <c r="U63" s="14" t="str">
        <f>IF($A63="","",INDEX(SPI!$B$1:$I$931,$A63+(3*$B$1+2)*T$43+1,8))</f>
        <v/>
      </c>
      <c r="V63" s="14" t="str">
        <f>IF($A63="","",INDEX(SPI!$B$1:$I$931,$A63+(3*$B$1+2)*V$43+1,7))</f>
        <v/>
      </c>
      <c r="W63" s="14" t="str">
        <f>IF($A63="","",INDEX(SPI!$B$1:$I$931,$A63+(3*$B$1+2)*V$43+1,8))</f>
        <v/>
      </c>
      <c r="X63" s="14" t="str">
        <f>IF($A63="","",INDEX(SPI!$B$1:$I$931,$A63+(3*$B$1+2)*X$43+1,7))</f>
        <v/>
      </c>
      <c r="Y63" s="14" t="str">
        <f>IF($A63="","",INDEX(SPI!$B$1:$I$931,$A63+(3*$B$1+2)*X$43+1,8))</f>
        <v/>
      </c>
      <c r="Z63" s="14" t="str">
        <f>IF($A63="","",INDEX(SPI!$B$1:$I$931,$A63+(3*$B$1+2)*Z$43+1,7))</f>
        <v/>
      </c>
      <c r="AA63" s="14" t="str">
        <f>IF($A63="","",INDEX(SPI!$B$1:$I$931,$A63+(3*$B$1+2)*Z$43+1,8))</f>
        <v/>
      </c>
      <c r="AB63" s="14" t="str">
        <f>IF($A63="","",INDEX(SPI!$B$1:$I$931,$A63+(3*$B$1+2)*AB$43+1,7))</f>
        <v/>
      </c>
      <c r="AC63" s="14" t="str">
        <f>IF($A63="","",INDEX(SPI!$B$1:$I$931,$A63+(3*$B$1+2)*AB$43+1,8))</f>
        <v/>
      </c>
      <c r="AD63" s="14" t="str">
        <f>IF($A63="","",INDEX(SPI!$B$1:$I$931,$A63+(3*$B$1+2)*AD$43+1,7))</f>
        <v/>
      </c>
      <c r="AE63" s="14" t="str">
        <f>IF($A63="","",INDEX(SPI!$B$1:$I$931,$A63+(3*$B$1+2)*AD$43+1,8))</f>
        <v/>
      </c>
      <c r="AF63" s="14" t="str">
        <f>IF($A63="","",INDEX(SPI!$B$1:$I$931,$A63+(3*$B$1+2)*AF$43+1,7))</f>
        <v/>
      </c>
      <c r="AG63" s="14" t="str">
        <f>IF($A63="","",INDEX(SPI!$B$1:$I$931,$A63+(3*$B$1+2)*AF$43+1,8))</f>
        <v/>
      </c>
      <c r="AH63" s="14" t="str">
        <f>IF($A63="","",INDEX(SPI!$B$1:$I$931,$A63+(3*$B$1+2)*AH$43+1,7))</f>
        <v/>
      </c>
      <c r="AI63" s="14" t="str">
        <f>IF($A63="","",INDEX(SPI!$B$1:$I$931,$A63+(3*$B$1+2)*AH$43+1,8))</f>
        <v/>
      </c>
      <c r="AJ63" s="14" t="str">
        <f>IF($A63="","",INDEX(SPI!$B$1:$I$931,$A63+(3*$B$1+2)*AJ$43+1,7))</f>
        <v/>
      </c>
      <c r="AK63" s="14" t="str">
        <f>IF($A63="","",INDEX(SPI!$B$1:$I$931,$A63+(3*$B$1+2)*AJ$43+1,8))</f>
        <v/>
      </c>
      <c r="AL63" s="14" t="str">
        <f>IF($A63="","",INDEX(SPI!$B$1:$I$931,$A63+(3*$B$1+2)*AL$43+1,7))</f>
        <v/>
      </c>
      <c r="AM63" s="14" t="str">
        <f>IF($A63="","",INDEX(SPI!$B$1:$I$931,$A63+(3*$B$1+2)*AL$43+1,8))</f>
        <v/>
      </c>
      <c r="AN63" s="14" t="str">
        <f>IF($A63="","",INDEX(SPI!$B$1:$I$931,$A63+(3*$B$1+2)*AN$43+1,7))</f>
        <v/>
      </c>
      <c r="AO63" s="14" t="str">
        <f>IF($A63="","",INDEX(SPI!$B$1:$I$931,$A63+(3*$B$1+2)*AN$43+1,8))</f>
        <v/>
      </c>
      <c r="AP63" s="14" t="str">
        <f>IF($A63="","",INDEX(SPI!$B$1:$I$931,$A63+(3*$B$1+2)*AP$43+1,7))</f>
        <v/>
      </c>
      <c r="AQ63" s="14" t="str">
        <f>IF($A63="","",INDEX(SPI!$B$1:$I$931,$A63+(3*$B$1+2)*AP$43+1,8))</f>
        <v/>
      </c>
      <c r="AR63" s="14" t="str">
        <f>IF($A63="","",INDEX(SPI!$B$1:$I$931,$A63+(3*$B$1+2)*AR$43+1,7))</f>
        <v/>
      </c>
      <c r="AS63" s="14" t="str">
        <f>IF($A63="","",INDEX(SPI!$B$1:$I$931,$A63+(3*$B$1+2)*AR$43+1,8))</f>
        <v/>
      </c>
      <c r="AT63" s="14" t="str">
        <f>IF($A63="","",INDEX(SPI!$B$1:$I$931,$A63+(3*$B$1+2)*AT$43+1,7))</f>
        <v/>
      </c>
      <c r="AU63" s="14" t="str">
        <f>IF($A63="","",INDEX(SPI!$B$1:$I$931,$A63+(3*$B$1+2)*AT$43+1,8))</f>
        <v/>
      </c>
      <c r="AV63" s="14" t="str">
        <f>IF($A63="","",INDEX(SPI!$B$1:$I$931,$A63+(3*$B$1+2)*AV$43+1,7))</f>
        <v/>
      </c>
      <c r="AW63" s="14" t="str">
        <f>IF($A63="","",INDEX(SPI!$B$1:$I$931,$A63+(3*$B$1+2)*AV$43+1,8))</f>
        <v/>
      </c>
      <c r="AX63" s="14" t="str">
        <f>IF($A63="","",INDEX(SPI!$B$1:$I$931,$A63+(3*$B$1+2)*AX$43+1,7))</f>
        <v/>
      </c>
      <c r="AY63" s="14" t="str">
        <f>IF($A63="","",INDEX(SPI!$B$1:$I$931,$A63+(3*$B$1+2)*AX$43+1,8))</f>
        <v/>
      </c>
      <c r="AZ63" s="14" t="str">
        <f>IF($A63="","",INDEX(SPI!$B$1:$I$931,$A63+(3*$B$1+2)*AZ$43+1,7))</f>
        <v/>
      </c>
      <c r="BA63" s="14" t="str">
        <f>IF($A63="","",INDEX(SPI!$B$1:$I$931,$A63+(3*$B$1+2)*AZ$43+1,8))</f>
        <v/>
      </c>
      <c r="BB63" s="14" t="str">
        <f>IF($A63="","",INDEX(SPI!$B$1:$I$931,$A63+(3*$B$1+2)*BB$43+1,7))</f>
        <v/>
      </c>
      <c r="BC63" s="14" t="str">
        <f>IF($A63="","",INDEX(SPI!$B$1:$I$931,$A63+(3*$B$1+2)*BB$43+1,8))</f>
        <v/>
      </c>
      <c r="BD63" s="14" t="str">
        <f>IF($A63="","",INDEX(SPI!$B$1:$I$931,$A63+(3*$B$1+2)*BD$43+1,7))</f>
        <v/>
      </c>
      <c r="BE63" s="14" t="str">
        <f>IF($A63="","",INDEX(SPI!$B$1:$I$931,$A63+(3*$B$1+2)*BD$43+1,8))</f>
        <v/>
      </c>
      <c r="BF63" s="14" t="str">
        <f>IF($A63="","",INDEX(SPI!$B$1:$I$931,$A63+(3*$B$1+2)*BF$43+1,7))</f>
        <v/>
      </c>
      <c r="BG63" s="14" t="str">
        <f>IF($A63="","",INDEX(SPI!$B$1:$I$931,$A63+(3*$B$1+2)*BF$43+1,8))</f>
        <v/>
      </c>
      <c r="BH63" s="14" t="str">
        <f>IF($A63="","",INDEX(SPI!$B$1:$I$931,$A63+(3*$B$1+2)*BH$43+1,7))</f>
        <v/>
      </c>
      <c r="BI63" s="14" t="str">
        <f>IF($A63="","",INDEX(SPI!$B$1:$I$931,$A63+(3*$B$1+2)*BH$43+1,8))</f>
        <v/>
      </c>
      <c r="BJ63" s="14" t="str">
        <f>IF($A63="","",INDEX(SPI!$B$1:$I$931,$A63+(3*$B$1+2)*BJ$43+1,7))</f>
        <v/>
      </c>
      <c r="BK63" s="14" t="str">
        <f>IF($A63="","",INDEX(SPI!$B$1:$I$931,$A63+(3*$B$1+2)*BJ$43+1,8))</f>
        <v/>
      </c>
    </row>
    <row r="64" spans="1:63" x14ac:dyDescent="0.2">
      <c r="A64" s="13" t="str">
        <f>IF(A63="","",A63+1)</f>
        <v/>
      </c>
      <c r="B64" s="13"/>
      <c r="C64" s="13" t="str">
        <f>IF(A62="","","Rot")</f>
        <v/>
      </c>
      <c r="D64" s="15" t="str">
        <f>IF($A64="","",INDEX(SPI!$B$1:$I$931,$A64+(3*$B$1+2)*D$43+1,7))</f>
        <v/>
      </c>
      <c r="E64" s="15" t="str">
        <f>IF($A64="","",INDEX(SPI!$B$1:$I$931,$A64+(3*$B$1+2)*D$43+1,8))</f>
        <v/>
      </c>
      <c r="F64" s="15" t="str">
        <f>IF($A64="","",INDEX(SPI!$B$1:$I$931,$A64+(3*$B$1+2)*F$43+1,7))</f>
        <v/>
      </c>
      <c r="G64" s="15" t="str">
        <f>IF($A64="","",INDEX(SPI!$B$1:$I$931,$A64+(3*$B$1+2)*F$43+1,8))</f>
        <v/>
      </c>
      <c r="H64" s="15" t="str">
        <f>IF($A64="","",INDEX(SPI!$B$1:$I$931,$A64+(3*$B$1+2)*H$43+1,7))</f>
        <v/>
      </c>
      <c r="I64" s="15" t="str">
        <f>IF($A64="","",INDEX(SPI!$B$1:$I$931,$A64+(3*$B$1+2)*H$43+1,8))</f>
        <v/>
      </c>
      <c r="J64" s="15" t="str">
        <f>IF($A64="","",INDEX(SPI!$B$1:$I$931,$A64+(3*$B$1+2)*J$43+1,7))</f>
        <v/>
      </c>
      <c r="K64" s="15" t="str">
        <f>IF($A64="","",INDEX(SPI!$B$1:$I$931,$A64+(3*$B$1+2)*J$43+1,8))</f>
        <v/>
      </c>
      <c r="L64" s="15" t="str">
        <f>IF($A64="","",INDEX(SPI!$B$1:$I$931,$A64+(3*$B$1+2)*L$43+1,7))</f>
        <v/>
      </c>
      <c r="M64" s="15" t="str">
        <f>IF($A64="","",INDEX(SPI!$B$1:$I$931,$A64+(3*$B$1+2)*L$43+1,8))</f>
        <v/>
      </c>
      <c r="N64" s="15" t="str">
        <f>IF($A64="","",INDEX(SPI!$B$1:$I$931,$A64+(3*$B$1+2)*N$43+1,7))</f>
        <v/>
      </c>
      <c r="O64" s="15" t="str">
        <f>IF($A64="","",INDEX(SPI!$B$1:$I$931,$A64+(3*$B$1+2)*N$43+1,8))</f>
        <v/>
      </c>
      <c r="P64" s="15" t="str">
        <f>IF($A64="","",INDEX(SPI!$B$1:$I$931,$A64+(3*$B$1+2)*P$43+1,7))</f>
        <v/>
      </c>
      <c r="Q64" s="15" t="str">
        <f>IF($A64="","",INDEX(SPI!$B$1:$I$931,$A64+(3*$B$1+2)*P$43+1,8))</f>
        <v/>
      </c>
      <c r="R64" s="15" t="str">
        <f>IF($A64="","",INDEX(SPI!$B$1:$I$931,$A64+(3*$B$1+2)*R$43+1,7))</f>
        <v/>
      </c>
      <c r="S64" s="15" t="str">
        <f>IF($A64="","",INDEX(SPI!$B$1:$I$931,$A64+(3*$B$1+2)*R$43+1,8))</f>
        <v/>
      </c>
      <c r="T64" s="15" t="str">
        <f>IF($A64="","",INDEX(SPI!$B$1:$I$931,$A64+(3*$B$1+2)*T$43+1,7))</f>
        <v/>
      </c>
      <c r="U64" s="15" t="str">
        <f>IF($A64="","",INDEX(SPI!$B$1:$I$931,$A64+(3*$B$1+2)*T$43+1,8))</f>
        <v/>
      </c>
      <c r="V64" s="15" t="str">
        <f>IF($A64="","",INDEX(SPI!$B$1:$I$931,$A64+(3*$B$1+2)*V$43+1,7))</f>
        <v/>
      </c>
      <c r="W64" s="15" t="str">
        <f>IF($A64="","",INDEX(SPI!$B$1:$I$931,$A64+(3*$B$1+2)*V$43+1,8))</f>
        <v/>
      </c>
      <c r="X64" s="15" t="str">
        <f>IF($A64="","",INDEX(SPI!$B$1:$I$931,$A64+(3*$B$1+2)*X$43+1,7))</f>
        <v/>
      </c>
      <c r="Y64" s="15" t="str">
        <f>IF($A64="","",INDEX(SPI!$B$1:$I$931,$A64+(3*$B$1+2)*X$43+1,8))</f>
        <v/>
      </c>
      <c r="Z64" s="15" t="str">
        <f>IF($A64="","",INDEX(SPI!$B$1:$I$931,$A64+(3*$B$1+2)*Z$43+1,7))</f>
        <v/>
      </c>
      <c r="AA64" s="15" t="str">
        <f>IF($A64="","",INDEX(SPI!$B$1:$I$931,$A64+(3*$B$1+2)*Z$43+1,8))</f>
        <v/>
      </c>
      <c r="AB64" s="15" t="str">
        <f>IF($A64="","",INDEX(SPI!$B$1:$I$931,$A64+(3*$B$1+2)*AB$43+1,7))</f>
        <v/>
      </c>
      <c r="AC64" s="15" t="str">
        <f>IF($A64="","",INDEX(SPI!$B$1:$I$931,$A64+(3*$B$1+2)*AB$43+1,8))</f>
        <v/>
      </c>
      <c r="AD64" s="15" t="str">
        <f>IF($A64="","",INDEX(SPI!$B$1:$I$931,$A64+(3*$B$1+2)*AD$43+1,7))</f>
        <v/>
      </c>
      <c r="AE64" s="15" t="str">
        <f>IF($A64="","",INDEX(SPI!$B$1:$I$931,$A64+(3*$B$1+2)*AD$43+1,8))</f>
        <v/>
      </c>
      <c r="AF64" s="15" t="str">
        <f>IF($A64="","",INDEX(SPI!$B$1:$I$931,$A64+(3*$B$1+2)*AF$43+1,7))</f>
        <v/>
      </c>
      <c r="AG64" s="15" t="str">
        <f>IF($A64="","",INDEX(SPI!$B$1:$I$931,$A64+(3*$B$1+2)*AF$43+1,8))</f>
        <v/>
      </c>
      <c r="AH64" s="15" t="str">
        <f>IF($A64="","",INDEX(SPI!$B$1:$I$931,$A64+(3*$B$1+2)*AH$43+1,7))</f>
        <v/>
      </c>
      <c r="AI64" s="15" t="str">
        <f>IF($A64="","",INDEX(SPI!$B$1:$I$931,$A64+(3*$B$1+2)*AH$43+1,8))</f>
        <v/>
      </c>
      <c r="AJ64" s="15" t="str">
        <f>IF($A64="","",INDEX(SPI!$B$1:$I$931,$A64+(3*$B$1+2)*AJ$43+1,7))</f>
        <v/>
      </c>
      <c r="AK64" s="15" t="str">
        <f>IF($A64="","",INDEX(SPI!$B$1:$I$931,$A64+(3*$B$1+2)*AJ$43+1,8))</f>
        <v/>
      </c>
      <c r="AL64" s="15" t="str">
        <f>IF($A64="","",INDEX(SPI!$B$1:$I$931,$A64+(3*$B$1+2)*AL$43+1,7))</f>
        <v/>
      </c>
      <c r="AM64" s="15" t="str">
        <f>IF($A64="","",INDEX(SPI!$B$1:$I$931,$A64+(3*$B$1+2)*AL$43+1,8))</f>
        <v/>
      </c>
      <c r="AN64" s="15" t="str">
        <f>IF($A64="","",INDEX(SPI!$B$1:$I$931,$A64+(3*$B$1+2)*AN$43+1,7))</f>
        <v/>
      </c>
      <c r="AO64" s="15" t="str">
        <f>IF($A64="","",INDEX(SPI!$B$1:$I$931,$A64+(3*$B$1+2)*AN$43+1,8))</f>
        <v/>
      </c>
      <c r="AP64" s="15" t="str">
        <f>IF($A64="","",INDEX(SPI!$B$1:$I$931,$A64+(3*$B$1+2)*AP$43+1,7))</f>
        <v/>
      </c>
      <c r="AQ64" s="15" t="str">
        <f>IF($A64="","",INDEX(SPI!$B$1:$I$931,$A64+(3*$B$1+2)*AP$43+1,8))</f>
        <v/>
      </c>
      <c r="AR64" s="15" t="str">
        <f>IF($A64="","",INDEX(SPI!$B$1:$I$931,$A64+(3*$B$1+2)*AR$43+1,7))</f>
        <v/>
      </c>
      <c r="AS64" s="15" t="str">
        <f>IF($A64="","",INDEX(SPI!$B$1:$I$931,$A64+(3*$B$1+2)*AR$43+1,8))</f>
        <v/>
      </c>
      <c r="AT64" s="15" t="str">
        <f>IF($A64="","",INDEX(SPI!$B$1:$I$931,$A64+(3*$B$1+2)*AT$43+1,7))</f>
        <v/>
      </c>
      <c r="AU64" s="15" t="str">
        <f>IF($A64="","",INDEX(SPI!$B$1:$I$931,$A64+(3*$B$1+2)*AT$43+1,8))</f>
        <v/>
      </c>
      <c r="AV64" s="15" t="str">
        <f>IF($A64="","",INDEX(SPI!$B$1:$I$931,$A64+(3*$B$1+2)*AV$43+1,7))</f>
        <v/>
      </c>
      <c r="AW64" s="15" t="str">
        <f>IF($A64="","",INDEX(SPI!$B$1:$I$931,$A64+(3*$B$1+2)*AV$43+1,8))</f>
        <v/>
      </c>
      <c r="AX64" s="15" t="str">
        <f>IF($A64="","",INDEX(SPI!$B$1:$I$931,$A64+(3*$B$1+2)*AX$43+1,7))</f>
        <v/>
      </c>
      <c r="AY64" s="15" t="str">
        <f>IF($A64="","",INDEX(SPI!$B$1:$I$931,$A64+(3*$B$1+2)*AX$43+1,8))</f>
        <v/>
      </c>
      <c r="AZ64" s="15" t="str">
        <f>IF($A64="","",INDEX(SPI!$B$1:$I$931,$A64+(3*$B$1+2)*AZ$43+1,7))</f>
        <v/>
      </c>
      <c r="BA64" s="15" t="str">
        <f>IF($A64="","",INDEX(SPI!$B$1:$I$931,$A64+(3*$B$1+2)*AZ$43+1,8))</f>
        <v/>
      </c>
      <c r="BB64" s="15" t="str">
        <f>IF($A64="","",INDEX(SPI!$B$1:$I$931,$A64+(3*$B$1+2)*BB$43+1,7))</f>
        <v/>
      </c>
      <c r="BC64" s="15" t="str">
        <f>IF($A64="","",INDEX(SPI!$B$1:$I$931,$A64+(3*$B$1+2)*BB$43+1,8))</f>
        <v/>
      </c>
      <c r="BD64" s="15" t="str">
        <f>IF($A64="","",INDEX(SPI!$B$1:$I$931,$A64+(3*$B$1+2)*BD$43+1,7))</f>
        <v/>
      </c>
      <c r="BE64" s="15" t="str">
        <f>IF($A64="","",INDEX(SPI!$B$1:$I$931,$A64+(3*$B$1+2)*BD$43+1,8))</f>
        <v/>
      </c>
      <c r="BF64" s="15" t="str">
        <f>IF($A64="","",INDEX(SPI!$B$1:$I$931,$A64+(3*$B$1+2)*BF$43+1,7))</f>
        <v/>
      </c>
      <c r="BG64" s="15" t="str">
        <f>IF($A64="","",INDEX(SPI!$B$1:$I$931,$A64+(3*$B$1+2)*BF$43+1,8))</f>
        <v/>
      </c>
      <c r="BH64" s="15" t="str">
        <f>IF($A64="","",INDEX(SPI!$B$1:$I$931,$A64+(3*$B$1+2)*BH$43+1,7))</f>
        <v/>
      </c>
      <c r="BI64" s="15" t="str">
        <f>IF($A64="","",INDEX(SPI!$B$1:$I$931,$A64+(3*$B$1+2)*BH$43+1,8))</f>
        <v/>
      </c>
      <c r="BJ64" s="15" t="str">
        <f>IF($A64="","",INDEX(SPI!$B$1:$I$931,$A64+(3*$B$1+2)*BJ$43+1,7))</f>
        <v/>
      </c>
      <c r="BK64" s="15" t="str">
        <f>IF($A64="","",INDEX(SPI!$B$1:$I$931,$A64+(3*$B$1+2)*BJ$43+1,8))</f>
        <v/>
      </c>
    </row>
    <row r="65" spans="1:63" x14ac:dyDescent="0.2">
      <c r="A65" s="4" t="str">
        <f>IF(OR(B62=1,B62=""),"",A64+1)</f>
        <v/>
      </c>
      <c r="B65" s="4" t="str">
        <f>IF(OR(B62=1,B62=""),"",INDEX(SPI!$B$1:$I$916,A65+(3*$B$1+2)+1,3))</f>
        <v/>
      </c>
      <c r="C65" s="4" t="str">
        <f>IF(A65="","","Vx")</f>
        <v/>
      </c>
      <c r="D65" s="14" t="str">
        <f>IF($A65="","",INDEX(SPI!$B$1:$I$931,$A65+(3*$B$1+2)*D$43+1,7))</f>
        <v/>
      </c>
      <c r="E65" s="14" t="str">
        <f>IF($A65="","",INDEX(SPI!$B$1:$I$931,$A65+(3*$B$1+2)*D$43+1,8))</f>
        <v/>
      </c>
      <c r="F65" s="14" t="str">
        <f>IF($A65="","",INDEX(SPI!$B$1:$I$931,$A65+(3*$B$1+2)*F$43+1,7))</f>
        <v/>
      </c>
      <c r="G65" s="14" t="str">
        <f>IF($A65="","",INDEX(SPI!$B$1:$I$931,$A65+(3*$B$1+2)*F$43+1,8))</f>
        <v/>
      </c>
      <c r="H65" s="14" t="str">
        <f>IF($A65="","",INDEX(SPI!$B$1:$I$931,$A65+(3*$B$1+2)*H$43+1,7))</f>
        <v/>
      </c>
      <c r="I65" s="14" t="str">
        <f>IF($A65="","",INDEX(SPI!$B$1:$I$931,$A65+(3*$B$1+2)*H$43+1,8))</f>
        <v/>
      </c>
      <c r="J65" s="14" t="str">
        <f>IF($A65="","",INDEX(SPI!$B$1:$I$931,$A65+(3*$B$1+2)*J$43+1,7))</f>
        <v/>
      </c>
      <c r="K65" s="14" t="str">
        <f>IF($A65="","",INDEX(SPI!$B$1:$I$931,$A65+(3*$B$1+2)*J$43+1,8))</f>
        <v/>
      </c>
      <c r="L65" s="14" t="str">
        <f>IF($A65="","",INDEX(SPI!$B$1:$I$931,$A65+(3*$B$1+2)*L$43+1,7))</f>
        <v/>
      </c>
      <c r="M65" s="14" t="str">
        <f>IF($A65="","",INDEX(SPI!$B$1:$I$931,$A65+(3*$B$1+2)*L$43+1,8))</f>
        <v/>
      </c>
      <c r="N65" s="14" t="str">
        <f>IF($A65="","",INDEX(SPI!$B$1:$I$931,$A65+(3*$B$1+2)*N$43+1,7))</f>
        <v/>
      </c>
      <c r="O65" s="14" t="str">
        <f>IF($A65="","",INDEX(SPI!$B$1:$I$931,$A65+(3*$B$1+2)*N$43+1,8))</f>
        <v/>
      </c>
      <c r="P65" s="14" t="str">
        <f>IF($A65="","",INDEX(SPI!$B$1:$I$931,$A65+(3*$B$1+2)*P$43+1,7))</f>
        <v/>
      </c>
      <c r="Q65" s="14" t="str">
        <f>IF($A65="","",INDEX(SPI!$B$1:$I$931,$A65+(3*$B$1+2)*P$43+1,8))</f>
        <v/>
      </c>
      <c r="R65" s="14" t="str">
        <f>IF($A65="","",INDEX(SPI!$B$1:$I$931,$A65+(3*$B$1+2)*R$43+1,7))</f>
        <v/>
      </c>
      <c r="S65" s="14" t="str">
        <f>IF($A65="","",INDEX(SPI!$B$1:$I$931,$A65+(3*$B$1+2)*R$43+1,8))</f>
        <v/>
      </c>
      <c r="T65" s="14" t="str">
        <f>IF($A65="","",INDEX(SPI!$B$1:$I$931,$A65+(3*$B$1+2)*T$43+1,7))</f>
        <v/>
      </c>
      <c r="U65" s="14" t="str">
        <f>IF($A65="","",INDEX(SPI!$B$1:$I$931,$A65+(3*$B$1+2)*T$43+1,8))</f>
        <v/>
      </c>
      <c r="V65" s="14" t="str">
        <f>IF($A65="","",INDEX(SPI!$B$1:$I$931,$A65+(3*$B$1+2)*V$43+1,7))</f>
        <v/>
      </c>
      <c r="W65" s="14" t="str">
        <f>IF($A65="","",INDEX(SPI!$B$1:$I$931,$A65+(3*$B$1+2)*V$43+1,8))</f>
        <v/>
      </c>
      <c r="X65" s="14" t="str">
        <f>IF($A65="","",INDEX(SPI!$B$1:$I$931,$A65+(3*$B$1+2)*X$43+1,7))</f>
        <v/>
      </c>
      <c r="Y65" s="14" t="str">
        <f>IF($A65="","",INDEX(SPI!$B$1:$I$931,$A65+(3*$B$1+2)*X$43+1,8))</f>
        <v/>
      </c>
      <c r="Z65" s="14" t="str">
        <f>IF($A65="","",INDEX(SPI!$B$1:$I$931,$A65+(3*$B$1+2)*Z$43+1,7))</f>
        <v/>
      </c>
      <c r="AA65" s="14" t="str">
        <f>IF($A65="","",INDEX(SPI!$B$1:$I$931,$A65+(3*$B$1+2)*Z$43+1,8))</f>
        <v/>
      </c>
      <c r="AB65" s="14" t="str">
        <f>IF($A65="","",INDEX(SPI!$B$1:$I$931,$A65+(3*$B$1+2)*AB$43+1,7))</f>
        <v/>
      </c>
      <c r="AC65" s="14" t="str">
        <f>IF($A65="","",INDEX(SPI!$B$1:$I$931,$A65+(3*$B$1+2)*AB$43+1,8))</f>
        <v/>
      </c>
      <c r="AD65" s="14" t="str">
        <f>IF($A65="","",INDEX(SPI!$B$1:$I$931,$A65+(3*$B$1+2)*AD$43+1,7))</f>
        <v/>
      </c>
      <c r="AE65" s="14" t="str">
        <f>IF($A65="","",INDEX(SPI!$B$1:$I$931,$A65+(3*$B$1+2)*AD$43+1,8))</f>
        <v/>
      </c>
      <c r="AF65" s="14" t="str">
        <f>IF($A65="","",INDEX(SPI!$B$1:$I$931,$A65+(3*$B$1+2)*AF$43+1,7))</f>
        <v/>
      </c>
      <c r="AG65" s="14" t="str">
        <f>IF($A65="","",INDEX(SPI!$B$1:$I$931,$A65+(3*$B$1+2)*AF$43+1,8))</f>
        <v/>
      </c>
      <c r="AH65" s="14" t="str">
        <f>IF($A65="","",INDEX(SPI!$B$1:$I$931,$A65+(3*$B$1+2)*AH$43+1,7))</f>
        <v/>
      </c>
      <c r="AI65" s="14" t="str">
        <f>IF($A65="","",INDEX(SPI!$B$1:$I$931,$A65+(3*$B$1+2)*AH$43+1,8))</f>
        <v/>
      </c>
      <c r="AJ65" s="14" t="str">
        <f>IF($A65="","",INDEX(SPI!$B$1:$I$931,$A65+(3*$B$1+2)*AJ$43+1,7))</f>
        <v/>
      </c>
      <c r="AK65" s="14" t="str">
        <f>IF($A65="","",INDEX(SPI!$B$1:$I$931,$A65+(3*$B$1+2)*AJ$43+1,8))</f>
        <v/>
      </c>
      <c r="AL65" s="14" t="str">
        <f>IF($A65="","",INDEX(SPI!$B$1:$I$931,$A65+(3*$B$1+2)*AL$43+1,7))</f>
        <v/>
      </c>
      <c r="AM65" s="14" t="str">
        <f>IF($A65="","",INDEX(SPI!$B$1:$I$931,$A65+(3*$B$1+2)*AL$43+1,8))</f>
        <v/>
      </c>
      <c r="AN65" s="14" t="str">
        <f>IF($A65="","",INDEX(SPI!$B$1:$I$931,$A65+(3*$B$1+2)*AN$43+1,7))</f>
        <v/>
      </c>
      <c r="AO65" s="14" t="str">
        <f>IF($A65="","",INDEX(SPI!$B$1:$I$931,$A65+(3*$B$1+2)*AN$43+1,8))</f>
        <v/>
      </c>
      <c r="AP65" s="14" t="str">
        <f>IF($A65="","",INDEX(SPI!$B$1:$I$931,$A65+(3*$B$1+2)*AP$43+1,7))</f>
        <v/>
      </c>
      <c r="AQ65" s="14" t="str">
        <f>IF($A65="","",INDEX(SPI!$B$1:$I$931,$A65+(3*$B$1+2)*AP$43+1,8))</f>
        <v/>
      </c>
      <c r="AR65" s="14" t="str">
        <f>IF($A65="","",INDEX(SPI!$B$1:$I$931,$A65+(3*$B$1+2)*AR$43+1,7))</f>
        <v/>
      </c>
      <c r="AS65" s="14" t="str">
        <f>IF($A65="","",INDEX(SPI!$B$1:$I$931,$A65+(3*$B$1+2)*AR$43+1,8))</f>
        <v/>
      </c>
      <c r="AT65" s="14" t="str">
        <f>IF($A65="","",INDEX(SPI!$B$1:$I$931,$A65+(3*$B$1+2)*AT$43+1,7))</f>
        <v/>
      </c>
      <c r="AU65" s="14" t="str">
        <f>IF($A65="","",INDEX(SPI!$B$1:$I$931,$A65+(3*$B$1+2)*AT$43+1,8))</f>
        <v/>
      </c>
      <c r="AV65" s="14" t="str">
        <f>IF($A65="","",INDEX(SPI!$B$1:$I$931,$A65+(3*$B$1+2)*AV$43+1,7))</f>
        <v/>
      </c>
      <c r="AW65" s="14" t="str">
        <f>IF($A65="","",INDEX(SPI!$B$1:$I$931,$A65+(3*$B$1+2)*AV$43+1,8))</f>
        <v/>
      </c>
      <c r="AX65" s="14" t="str">
        <f>IF($A65="","",INDEX(SPI!$B$1:$I$931,$A65+(3*$B$1+2)*AX$43+1,7))</f>
        <v/>
      </c>
      <c r="AY65" s="14" t="str">
        <f>IF($A65="","",INDEX(SPI!$B$1:$I$931,$A65+(3*$B$1+2)*AX$43+1,8))</f>
        <v/>
      </c>
      <c r="AZ65" s="14" t="str">
        <f>IF($A65="","",INDEX(SPI!$B$1:$I$931,$A65+(3*$B$1+2)*AZ$43+1,7))</f>
        <v/>
      </c>
      <c r="BA65" s="14" t="str">
        <f>IF($A65="","",INDEX(SPI!$B$1:$I$931,$A65+(3*$B$1+2)*AZ$43+1,8))</f>
        <v/>
      </c>
      <c r="BB65" s="14" t="str">
        <f>IF($A65="","",INDEX(SPI!$B$1:$I$931,$A65+(3*$B$1+2)*BB$43+1,7))</f>
        <v/>
      </c>
      <c r="BC65" s="14" t="str">
        <f>IF($A65="","",INDEX(SPI!$B$1:$I$931,$A65+(3*$B$1+2)*BB$43+1,8))</f>
        <v/>
      </c>
      <c r="BD65" s="14" t="str">
        <f>IF($A65="","",INDEX(SPI!$B$1:$I$931,$A65+(3*$B$1+2)*BD$43+1,7))</f>
        <v/>
      </c>
      <c r="BE65" s="14" t="str">
        <f>IF($A65="","",INDEX(SPI!$B$1:$I$931,$A65+(3*$B$1+2)*BD$43+1,8))</f>
        <v/>
      </c>
      <c r="BF65" s="14" t="str">
        <f>IF($A65="","",INDEX(SPI!$B$1:$I$931,$A65+(3*$B$1+2)*BF$43+1,7))</f>
        <v/>
      </c>
      <c r="BG65" s="14" t="str">
        <f>IF($A65="","",INDEX(SPI!$B$1:$I$931,$A65+(3*$B$1+2)*BF$43+1,8))</f>
        <v/>
      </c>
      <c r="BH65" s="14" t="str">
        <f>IF($A65="","",INDEX(SPI!$B$1:$I$931,$A65+(3*$B$1+2)*BH$43+1,7))</f>
        <v/>
      </c>
      <c r="BI65" s="14" t="str">
        <f>IF($A65="","",INDEX(SPI!$B$1:$I$931,$A65+(3*$B$1+2)*BH$43+1,8))</f>
        <v/>
      </c>
      <c r="BJ65" s="14" t="str">
        <f>IF($A65="","",INDEX(SPI!$B$1:$I$931,$A65+(3*$B$1+2)*BJ$43+1,7))</f>
        <v/>
      </c>
      <c r="BK65" s="14" t="str">
        <f>IF($A65="","",INDEX(SPI!$B$1:$I$931,$A65+(3*$B$1+2)*BJ$43+1,8))</f>
        <v/>
      </c>
    </row>
    <row r="66" spans="1:63" x14ac:dyDescent="0.2">
      <c r="A66" s="4" t="str">
        <f>IF(A65="","",A65+1)</f>
        <v/>
      </c>
      <c r="B66" s="4"/>
      <c r="C66" s="4" t="str">
        <f>IF(A65="","","Vy")</f>
        <v/>
      </c>
      <c r="D66" s="14" t="str">
        <f>IF($A66="","",INDEX(SPI!$B$1:$I$931,$A66+(3*$B$1+2)*D$43+1,7))</f>
        <v/>
      </c>
      <c r="E66" s="14" t="str">
        <f>IF($A66="","",INDEX(SPI!$B$1:$I$931,$A66+(3*$B$1+2)*D$43+1,8))</f>
        <v/>
      </c>
      <c r="F66" s="14" t="str">
        <f>IF($A66="","",INDEX(SPI!$B$1:$I$931,$A66+(3*$B$1+2)*F$43+1,7))</f>
        <v/>
      </c>
      <c r="G66" s="14" t="str">
        <f>IF($A66="","",INDEX(SPI!$B$1:$I$931,$A66+(3*$B$1+2)*F$43+1,8))</f>
        <v/>
      </c>
      <c r="H66" s="14" t="str">
        <f>IF($A66="","",INDEX(SPI!$B$1:$I$931,$A66+(3*$B$1+2)*H$43+1,7))</f>
        <v/>
      </c>
      <c r="I66" s="14" t="str">
        <f>IF($A66="","",INDEX(SPI!$B$1:$I$931,$A66+(3*$B$1+2)*H$43+1,8))</f>
        <v/>
      </c>
      <c r="J66" s="14" t="str">
        <f>IF($A66="","",INDEX(SPI!$B$1:$I$931,$A66+(3*$B$1+2)*J$43+1,7))</f>
        <v/>
      </c>
      <c r="K66" s="14" t="str">
        <f>IF($A66="","",INDEX(SPI!$B$1:$I$931,$A66+(3*$B$1+2)*J$43+1,8))</f>
        <v/>
      </c>
      <c r="L66" s="14" t="str">
        <f>IF($A66="","",INDEX(SPI!$B$1:$I$931,$A66+(3*$B$1+2)*L$43+1,7))</f>
        <v/>
      </c>
      <c r="M66" s="14" t="str">
        <f>IF($A66="","",INDEX(SPI!$B$1:$I$931,$A66+(3*$B$1+2)*L$43+1,8))</f>
        <v/>
      </c>
      <c r="N66" s="14" t="str">
        <f>IF($A66="","",INDEX(SPI!$B$1:$I$931,$A66+(3*$B$1+2)*N$43+1,7))</f>
        <v/>
      </c>
      <c r="O66" s="14" t="str">
        <f>IF($A66="","",INDEX(SPI!$B$1:$I$931,$A66+(3*$B$1+2)*N$43+1,8))</f>
        <v/>
      </c>
      <c r="P66" s="14" t="str">
        <f>IF($A66="","",INDEX(SPI!$B$1:$I$931,$A66+(3*$B$1+2)*P$43+1,7))</f>
        <v/>
      </c>
      <c r="Q66" s="14" t="str">
        <f>IF($A66="","",INDEX(SPI!$B$1:$I$931,$A66+(3*$B$1+2)*P$43+1,8))</f>
        <v/>
      </c>
      <c r="R66" s="14" t="str">
        <f>IF($A66="","",INDEX(SPI!$B$1:$I$931,$A66+(3*$B$1+2)*R$43+1,7))</f>
        <v/>
      </c>
      <c r="S66" s="14" t="str">
        <f>IF($A66="","",INDEX(SPI!$B$1:$I$931,$A66+(3*$B$1+2)*R$43+1,8))</f>
        <v/>
      </c>
      <c r="T66" s="14" t="str">
        <f>IF($A66="","",INDEX(SPI!$B$1:$I$931,$A66+(3*$B$1+2)*T$43+1,7))</f>
        <v/>
      </c>
      <c r="U66" s="14" t="str">
        <f>IF($A66="","",INDEX(SPI!$B$1:$I$931,$A66+(3*$B$1+2)*T$43+1,8))</f>
        <v/>
      </c>
      <c r="V66" s="14" t="str">
        <f>IF($A66="","",INDEX(SPI!$B$1:$I$931,$A66+(3*$B$1+2)*V$43+1,7))</f>
        <v/>
      </c>
      <c r="W66" s="14" t="str">
        <f>IF($A66="","",INDEX(SPI!$B$1:$I$931,$A66+(3*$B$1+2)*V$43+1,8))</f>
        <v/>
      </c>
      <c r="X66" s="14" t="str">
        <f>IF($A66="","",INDEX(SPI!$B$1:$I$931,$A66+(3*$B$1+2)*X$43+1,7))</f>
        <v/>
      </c>
      <c r="Y66" s="14" t="str">
        <f>IF($A66="","",INDEX(SPI!$B$1:$I$931,$A66+(3*$B$1+2)*X$43+1,8))</f>
        <v/>
      </c>
      <c r="Z66" s="14" t="str">
        <f>IF($A66="","",INDEX(SPI!$B$1:$I$931,$A66+(3*$B$1+2)*Z$43+1,7))</f>
        <v/>
      </c>
      <c r="AA66" s="14" t="str">
        <f>IF($A66="","",INDEX(SPI!$B$1:$I$931,$A66+(3*$B$1+2)*Z$43+1,8))</f>
        <v/>
      </c>
      <c r="AB66" s="14" t="str">
        <f>IF($A66="","",INDEX(SPI!$B$1:$I$931,$A66+(3*$B$1+2)*AB$43+1,7))</f>
        <v/>
      </c>
      <c r="AC66" s="14" t="str">
        <f>IF($A66="","",INDEX(SPI!$B$1:$I$931,$A66+(3*$B$1+2)*AB$43+1,8))</f>
        <v/>
      </c>
      <c r="AD66" s="14" t="str">
        <f>IF($A66="","",INDEX(SPI!$B$1:$I$931,$A66+(3*$B$1+2)*AD$43+1,7))</f>
        <v/>
      </c>
      <c r="AE66" s="14" t="str">
        <f>IF($A66="","",INDEX(SPI!$B$1:$I$931,$A66+(3*$B$1+2)*AD$43+1,8))</f>
        <v/>
      </c>
      <c r="AF66" s="14" t="str">
        <f>IF($A66="","",INDEX(SPI!$B$1:$I$931,$A66+(3*$B$1+2)*AF$43+1,7))</f>
        <v/>
      </c>
      <c r="AG66" s="14" t="str">
        <f>IF($A66="","",INDEX(SPI!$B$1:$I$931,$A66+(3*$B$1+2)*AF$43+1,8))</f>
        <v/>
      </c>
      <c r="AH66" s="14" t="str">
        <f>IF($A66="","",INDEX(SPI!$B$1:$I$931,$A66+(3*$B$1+2)*AH$43+1,7))</f>
        <v/>
      </c>
      <c r="AI66" s="14" t="str">
        <f>IF($A66="","",INDEX(SPI!$B$1:$I$931,$A66+(3*$B$1+2)*AH$43+1,8))</f>
        <v/>
      </c>
      <c r="AJ66" s="14" t="str">
        <f>IF($A66="","",INDEX(SPI!$B$1:$I$931,$A66+(3*$B$1+2)*AJ$43+1,7))</f>
        <v/>
      </c>
      <c r="AK66" s="14" t="str">
        <f>IF($A66="","",INDEX(SPI!$B$1:$I$931,$A66+(3*$B$1+2)*AJ$43+1,8))</f>
        <v/>
      </c>
      <c r="AL66" s="14" t="str">
        <f>IF($A66="","",INDEX(SPI!$B$1:$I$931,$A66+(3*$B$1+2)*AL$43+1,7))</f>
        <v/>
      </c>
      <c r="AM66" s="14" t="str">
        <f>IF($A66="","",INDEX(SPI!$B$1:$I$931,$A66+(3*$B$1+2)*AL$43+1,8))</f>
        <v/>
      </c>
      <c r="AN66" s="14" t="str">
        <f>IF($A66="","",INDEX(SPI!$B$1:$I$931,$A66+(3*$B$1+2)*AN$43+1,7))</f>
        <v/>
      </c>
      <c r="AO66" s="14" t="str">
        <f>IF($A66="","",INDEX(SPI!$B$1:$I$931,$A66+(3*$B$1+2)*AN$43+1,8))</f>
        <v/>
      </c>
      <c r="AP66" s="14" t="str">
        <f>IF($A66="","",INDEX(SPI!$B$1:$I$931,$A66+(3*$B$1+2)*AP$43+1,7))</f>
        <v/>
      </c>
      <c r="AQ66" s="14" t="str">
        <f>IF($A66="","",INDEX(SPI!$B$1:$I$931,$A66+(3*$B$1+2)*AP$43+1,8))</f>
        <v/>
      </c>
      <c r="AR66" s="14" t="str">
        <f>IF($A66="","",INDEX(SPI!$B$1:$I$931,$A66+(3*$B$1+2)*AR$43+1,7))</f>
        <v/>
      </c>
      <c r="AS66" s="14" t="str">
        <f>IF($A66="","",INDEX(SPI!$B$1:$I$931,$A66+(3*$B$1+2)*AR$43+1,8))</f>
        <v/>
      </c>
      <c r="AT66" s="14" t="str">
        <f>IF($A66="","",INDEX(SPI!$B$1:$I$931,$A66+(3*$B$1+2)*AT$43+1,7))</f>
        <v/>
      </c>
      <c r="AU66" s="14" t="str">
        <f>IF($A66="","",INDEX(SPI!$B$1:$I$931,$A66+(3*$B$1+2)*AT$43+1,8))</f>
        <v/>
      </c>
      <c r="AV66" s="14" t="str">
        <f>IF($A66="","",INDEX(SPI!$B$1:$I$931,$A66+(3*$B$1+2)*AV$43+1,7))</f>
        <v/>
      </c>
      <c r="AW66" s="14" t="str">
        <f>IF($A66="","",INDEX(SPI!$B$1:$I$931,$A66+(3*$B$1+2)*AV$43+1,8))</f>
        <v/>
      </c>
      <c r="AX66" s="14" t="str">
        <f>IF($A66="","",INDEX(SPI!$B$1:$I$931,$A66+(3*$B$1+2)*AX$43+1,7))</f>
        <v/>
      </c>
      <c r="AY66" s="14" t="str">
        <f>IF($A66="","",INDEX(SPI!$B$1:$I$931,$A66+(3*$B$1+2)*AX$43+1,8))</f>
        <v/>
      </c>
      <c r="AZ66" s="14" t="str">
        <f>IF($A66="","",INDEX(SPI!$B$1:$I$931,$A66+(3*$B$1+2)*AZ$43+1,7))</f>
        <v/>
      </c>
      <c r="BA66" s="14" t="str">
        <f>IF($A66="","",INDEX(SPI!$B$1:$I$931,$A66+(3*$B$1+2)*AZ$43+1,8))</f>
        <v/>
      </c>
      <c r="BB66" s="14" t="str">
        <f>IF($A66="","",INDEX(SPI!$B$1:$I$931,$A66+(3*$B$1+2)*BB$43+1,7))</f>
        <v/>
      </c>
      <c r="BC66" s="14" t="str">
        <f>IF($A66="","",INDEX(SPI!$B$1:$I$931,$A66+(3*$B$1+2)*BB$43+1,8))</f>
        <v/>
      </c>
      <c r="BD66" s="14" t="str">
        <f>IF($A66="","",INDEX(SPI!$B$1:$I$931,$A66+(3*$B$1+2)*BD$43+1,7))</f>
        <v/>
      </c>
      <c r="BE66" s="14" t="str">
        <f>IF($A66="","",INDEX(SPI!$B$1:$I$931,$A66+(3*$B$1+2)*BD$43+1,8))</f>
        <v/>
      </c>
      <c r="BF66" s="14" t="str">
        <f>IF($A66="","",INDEX(SPI!$B$1:$I$931,$A66+(3*$B$1+2)*BF$43+1,7))</f>
        <v/>
      </c>
      <c r="BG66" s="14" t="str">
        <f>IF($A66="","",INDEX(SPI!$B$1:$I$931,$A66+(3*$B$1+2)*BF$43+1,8))</f>
        <v/>
      </c>
      <c r="BH66" s="14" t="str">
        <f>IF($A66="","",INDEX(SPI!$B$1:$I$931,$A66+(3*$B$1+2)*BH$43+1,7))</f>
        <v/>
      </c>
      <c r="BI66" s="14" t="str">
        <f>IF($A66="","",INDEX(SPI!$B$1:$I$931,$A66+(3*$B$1+2)*BH$43+1,8))</f>
        <v/>
      </c>
      <c r="BJ66" s="14" t="str">
        <f>IF($A66="","",INDEX(SPI!$B$1:$I$931,$A66+(3*$B$1+2)*BJ$43+1,7))</f>
        <v/>
      </c>
      <c r="BK66" s="14" t="str">
        <f>IF($A66="","",INDEX(SPI!$B$1:$I$931,$A66+(3*$B$1+2)*BJ$43+1,8))</f>
        <v/>
      </c>
    </row>
    <row r="67" spans="1:63" x14ac:dyDescent="0.2">
      <c r="A67" s="13" t="str">
        <f>IF(A66="","",A66+1)</f>
        <v/>
      </c>
      <c r="B67" s="13"/>
      <c r="C67" s="13" t="str">
        <f>IF(A65="","","Rot")</f>
        <v/>
      </c>
      <c r="D67" s="15" t="str">
        <f>IF($A67="","",INDEX(SPI!$B$1:$I$931,$A67+(3*$B$1+2)*D$43+1,7))</f>
        <v/>
      </c>
      <c r="E67" s="15" t="str">
        <f>IF($A67="","",INDEX(SPI!$B$1:$I$931,$A67+(3*$B$1+2)*D$43+1,8))</f>
        <v/>
      </c>
      <c r="F67" s="15" t="str">
        <f>IF($A67="","",INDEX(SPI!$B$1:$I$931,$A67+(3*$B$1+2)*F$43+1,7))</f>
        <v/>
      </c>
      <c r="G67" s="15" t="str">
        <f>IF($A67="","",INDEX(SPI!$B$1:$I$931,$A67+(3*$B$1+2)*F$43+1,8))</f>
        <v/>
      </c>
      <c r="H67" s="15" t="str">
        <f>IF($A67="","",INDEX(SPI!$B$1:$I$931,$A67+(3*$B$1+2)*H$43+1,7))</f>
        <v/>
      </c>
      <c r="I67" s="15" t="str">
        <f>IF($A67="","",INDEX(SPI!$B$1:$I$931,$A67+(3*$B$1+2)*H$43+1,8))</f>
        <v/>
      </c>
      <c r="J67" s="15" t="str">
        <f>IF($A67="","",INDEX(SPI!$B$1:$I$931,$A67+(3*$B$1+2)*J$43+1,7))</f>
        <v/>
      </c>
      <c r="K67" s="15" t="str">
        <f>IF($A67="","",INDEX(SPI!$B$1:$I$931,$A67+(3*$B$1+2)*J$43+1,8))</f>
        <v/>
      </c>
      <c r="L67" s="15" t="str">
        <f>IF($A67="","",INDEX(SPI!$B$1:$I$931,$A67+(3*$B$1+2)*L$43+1,7))</f>
        <v/>
      </c>
      <c r="M67" s="15" t="str">
        <f>IF($A67="","",INDEX(SPI!$B$1:$I$931,$A67+(3*$B$1+2)*L$43+1,8))</f>
        <v/>
      </c>
      <c r="N67" s="15" t="str">
        <f>IF($A67="","",INDEX(SPI!$B$1:$I$931,$A67+(3*$B$1+2)*N$43+1,7))</f>
        <v/>
      </c>
      <c r="O67" s="15" t="str">
        <f>IF($A67="","",INDEX(SPI!$B$1:$I$931,$A67+(3*$B$1+2)*N$43+1,8))</f>
        <v/>
      </c>
      <c r="P67" s="15" t="str">
        <f>IF($A67="","",INDEX(SPI!$B$1:$I$931,$A67+(3*$B$1+2)*P$43+1,7))</f>
        <v/>
      </c>
      <c r="Q67" s="15" t="str">
        <f>IF($A67="","",INDEX(SPI!$B$1:$I$931,$A67+(3*$B$1+2)*P$43+1,8))</f>
        <v/>
      </c>
      <c r="R67" s="15" t="str">
        <f>IF($A67="","",INDEX(SPI!$B$1:$I$931,$A67+(3*$B$1+2)*R$43+1,7))</f>
        <v/>
      </c>
      <c r="S67" s="15" t="str">
        <f>IF($A67="","",INDEX(SPI!$B$1:$I$931,$A67+(3*$B$1+2)*R$43+1,8))</f>
        <v/>
      </c>
      <c r="T67" s="15" t="str">
        <f>IF($A67="","",INDEX(SPI!$B$1:$I$931,$A67+(3*$B$1+2)*T$43+1,7))</f>
        <v/>
      </c>
      <c r="U67" s="15" t="str">
        <f>IF($A67="","",INDEX(SPI!$B$1:$I$931,$A67+(3*$B$1+2)*T$43+1,8))</f>
        <v/>
      </c>
      <c r="V67" s="15" t="str">
        <f>IF($A67="","",INDEX(SPI!$B$1:$I$931,$A67+(3*$B$1+2)*V$43+1,7))</f>
        <v/>
      </c>
      <c r="W67" s="15" t="str">
        <f>IF($A67="","",INDEX(SPI!$B$1:$I$931,$A67+(3*$B$1+2)*V$43+1,8))</f>
        <v/>
      </c>
      <c r="X67" s="15" t="str">
        <f>IF($A67="","",INDEX(SPI!$B$1:$I$931,$A67+(3*$B$1+2)*X$43+1,7))</f>
        <v/>
      </c>
      <c r="Y67" s="15" t="str">
        <f>IF($A67="","",INDEX(SPI!$B$1:$I$931,$A67+(3*$B$1+2)*X$43+1,8))</f>
        <v/>
      </c>
      <c r="Z67" s="15" t="str">
        <f>IF($A67="","",INDEX(SPI!$B$1:$I$931,$A67+(3*$B$1+2)*Z$43+1,7))</f>
        <v/>
      </c>
      <c r="AA67" s="15" t="str">
        <f>IF($A67="","",INDEX(SPI!$B$1:$I$931,$A67+(3*$B$1+2)*Z$43+1,8))</f>
        <v/>
      </c>
      <c r="AB67" s="15" t="str">
        <f>IF($A67="","",INDEX(SPI!$B$1:$I$931,$A67+(3*$B$1+2)*AB$43+1,7))</f>
        <v/>
      </c>
      <c r="AC67" s="15" t="str">
        <f>IF($A67="","",INDEX(SPI!$B$1:$I$931,$A67+(3*$B$1+2)*AB$43+1,8))</f>
        <v/>
      </c>
      <c r="AD67" s="15" t="str">
        <f>IF($A67="","",INDEX(SPI!$B$1:$I$931,$A67+(3*$B$1+2)*AD$43+1,7))</f>
        <v/>
      </c>
      <c r="AE67" s="15" t="str">
        <f>IF($A67="","",INDEX(SPI!$B$1:$I$931,$A67+(3*$B$1+2)*AD$43+1,8))</f>
        <v/>
      </c>
      <c r="AF67" s="15" t="str">
        <f>IF($A67="","",INDEX(SPI!$B$1:$I$931,$A67+(3*$B$1+2)*AF$43+1,7))</f>
        <v/>
      </c>
      <c r="AG67" s="15" t="str">
        <f>IF($A67="","",INDEX(SPI!$B$1:$I$931,$A67+(3*$B$1+2)*AF$43+1,8))</f>
        <v/>
      </c>
      <c r="AH67" s="15" t="str">
        <f>IF($A67="","",INDEX(SPI!$B$1:$I$931,$A67+(3*$B$1+2)*AH$43+1,7))</f>
        <v/>
      </c>
      <c r="AI67" s="15" t="str">
        <f>IF($A67="","",INDEX(SPI!$B$1:$I$931,$A67+(3*$B$1+2)*AH$43+1,8))</f>
        <v/>
      </c>
      <c r="AJ67" s="15" t="str">
        <f>IF($A67="","",INDEX(SPI!$B$1:$I$931,$A67+(3*$B$1+2)*AJ$43+1,7))</f>
        <v/>
      </c>
      <c r="AK67" s="15" t="str">
        <f>IF($A67="","",INDEX(SPI!$B$1:$I$931,$A67+(3*$B$1+2)*AJ$43+1,8))</f>
        <v/>
      </c>
      <c r="AL67" s="15" t="str">
        <f>IF($A67="","",INDEX(SPI!$B$1:$I$931,$A67+(3*$B$1+2)*AL$43+1,7))</f>
        <v/>
      </c>
      <c r="AM67" s="15" t="str">
        <f>IF($A67="","",INDEX(SPI!$B$1:$I$931,$A67+(3*$B$1+2)*AL$43+1,8))</f>
        <v/>
      </c>
      <c r="AN67" s="15" t="str">
        <f>IF($A67="","",INDEX(SPI!$B$1:$I$931,$A67+(3*$B$1+2)*AN$43+1,7))</f>
        <v/>
      </c>
      <c r="AO67" s="15" t="str">
        <f>IF($A67="","",INDEX(SPI!$B$1:$I$931,$A67+(3*$B$1+2)*AN$43+1,8))</f>
        <v/>
      </c>
      <c r="AP67" s="15" t="str">
        <f>IF($A67="","",INDEX(SPI!$B$1:$I$931,$A67+(3*$B$1+2)*AP$43+1,7))</f>
        <v/>
      </c>
      <c r="AQ67" s="15" t="str">
        <f>IF($A67="","",INDEX(SPI!$B$1:$I$931,$A67+(3*$B$1+2)*AP$43+1,8))</f>
        <v/>
      </c>
      <c r="AR67" s="15" t="str">
        <f>IF($A67="","",INDEX(SPI!$B$1:$I$931,$A67+(3*$B$1+2)*AR$43+1,7))</f>
        <v/>
      </c>
      <c r="AS67" s="15" t="str">
        <f>IF($A67="","",INDEX(SPI!$B$1:$I$931,$A67+(3*$B$1+2)*AR$43+1,8))</f>
        <v/>
      </c>
      <c r="AT67" s="15" t="str">
        <f>IF($A67="","",INDEX(SPI!$B$1:$I$931,$A67+(3*$B$1+2)*AT$43+1,7))</f>
        <v/>
      </c>
      <c r="AU67" s="15" t="str">
        <f>IF($A67="","",INDEX(SPI!$B$1:$I$931,$A67+(3*$B$1+2)*AT$43+1,8))</f>
        <v/>
      </c>
      <c r="AV67" s="15" t="str">
        <f>IF($A67="","",INDEX(SPI!$B$1:$I$931,$A67+(3*$B$1+2)*AV$43+1,7))</f>
        <v/>
      </c>
      <c r="AW67" s="15" t="str">
        <f>IF($A67="","",INDEX(SPI!$B$1:$I$931,$A67+(3*$B$1+2)*AV$43+1,8))</f>
        <v/>
      </c>
      <c r="AX67" s="15" t="str">
        <f>IF($A67="","",INDEX(SPI!$B$1:$I$931,$A67+(3*$B$1+2)*AX$43+1,7))</f>
        <v/>
      </c>
      <c r="AY67" s="15" t="str">
        <f>IF($A67="","",INDEX(SPI!$B$1:$I$931,$A67+(3*$B$1+2)*AX$43+1,8))</f>
        <v/>
      </c>
      <c r="AZ67" s="15" t="str">
        <f>IF($A67="","",INDEX(SPI!$B$1:$I$931,$A67+(3*$B$1+2)*AZ$43+1,7))</f>
        <v/>
      </c>
      <c r="BA67" s="15" t="str">
        <f>IF($A67="","",INDEX(SPI!$B$1:$I$931,$A67+(3*$B$1+2)*AZ$43+1,8))</f>
        <v/>
      </c>
      <c r="BB67" s="15" t="str">
        <f>IF($A67="","",INDEX(SPI!$B$1:$I$931,$A67+(3*$B$1+2)*BB$43+1,7))</f>
        <v/>
      </c>
      <c r="BC67" s="15" t="str">
        <f>IF($A67="","",INDEX(SPI!$B$1:$I$931,$A67+(3*$B$1+2)*BB$43+1,8))</f>
        <v/>
      </c>
      <c r="BD67" s="15" t="str">
        <f>IF($A67="","",INDEX(SPI!$B$1:$I$931,$A67+(3*$B$1+2)*BD$43+1,7))</f>
        <v/>
      </c>
      <c r="BE67" s="15" t="str">
        <f>IF($A67="","",INDEX(SPI!$B$1:$I$931,$A67+(3*$B$1+2)*BD$43+1,8))</f>
        <v/>
      </c>
      <c r="BF67" s="15" t="str">
        <f>IF($A67="","",INDEX(SPI!$B$1:$I$931,$A67+(3*$B$1+2)*BF$43+1,7))</f>
        <v/>
      </c>
      <c r="BG67" s="15" t="str">
        <f>IF($A67="","",INDEX(SPI!$B$1:$I$931,$A67+(3*$B$1+2)*BF$43+1,8))</f>
        <v/>
      </c>
      <c r="BH67" s="15" t="str">
        <f>IF($A67="","",INDEX(SPI!$B$1:$I$931,$A67+(3*$B$1+2)*BH$43+1,7))</f>
        <v/>
      </c>
      <c r="BI67" s="15" t="str">
        <f>IF($A67="","",INDEX(SPI!$B$1:$I$931,$A67+(3*$B$1+2)*BH$43+1,8))</f>
        <v/>
      </c>
      <c r="BJ67" s="15" t="str">
        <f>IF($A67="","",INDEX(SPI!$B$1:$I$931,$A67+(3*$B$1+2)*BJ$43+1,7))</f>
        <v/>
      </c>
      <c r="BK67" s="15" t="str">
        <f>IF($A67="","",INDEX(SPI!$B$1:$I$931,$A67+(3*$B$1+2)*BJ$43+1,8))</f>
        <v/>
      </c>
    </row>
    <row r="68" spans="1:63" x14ac:dyDescent="0.2">
      <c r="A68" s="4" t="str">
        <f>IF(OR(B65=1,B65=""),"",A67+1)</f>
        <v/>
      </c>
      <c r="B68" s="4" t="str">
        <f>IF(OR(B65=1,B65=""),"",INDEX(SPI!$B$1:$I$916,A68+(3*$B$1+2)+1,3))</f>
        <v/>
      </c>
      <c r="C68" s="4" t="str">
        <f>IF(A68="","","Vx")</f>
        <v/>
      </c>
      <c r="D68" s="14" t="str">
        <f>IF($A68="","",INDEX(SPI!$B$1:$I$931,$A68+(3*$B$1+2)*D$43+1,7))</f>
        <v/>
      </c>
      <c r="E68" s="14" t="str">
        <f>IF($A68="","",INDEX(SPI!$B$1:$I$931,$A68+(3*$B$1+2)*D$43+1,8))</f>
        <v/>
      </c>
      <c r="F68" s="14" t="str">
        <f>IF($A68="","",INDEX(SPI!$B$1:$I$931,$A68+(3*$B$1+2)*F$43+1,7))</f>
        <v/>
      </c>
      <c r="G68" s="14" t="str">
        <f>IF($A68="","",INDEX(SPI!$B$1:$I$931,$A68+(3*$B$1+2)*F$43+1,8))</f>
        <v/>
      </c>
      <c r="H68" s="14" t="str">
        <f>IF($A68="","",INDEX(SPI!$B$1:$I$931,$A68+(3*$B$1+2)*H$43+1,7))</f>
        <v/>
      </c>
      <c r="I68" s="14" t="str">
        <f>IF($A68="","",INDEX(SPI!$B$1:$I$931,$A68+(3*$B$1+2)*H$43+1,8))</f>
        <v/>
      </c>
      <c r="J68" s="14" t="str">
        <f>IF($A68="","",INDEX(SPI!$B$1:$I$931,$A68+(3*$B$1+2)*J$43+1,7))</f>
        <v/>
      </c>
      <c r="K68" s="14" t="str">
        <f>IF($A68="","",INDEX(SPI!$B$1:$I$931,$A68+(3*$B$1+2)*J$43+1,8))</f>
        <v/>
      </c>
      <c r="L68" s="14" t="str">
        <f>IF($A68="","",INDEX(SPI!$B$1:$I$931,$A68+(3*$B$1+2)*L$43+1,7))</f>
        <v/>
      </c>
      <c r="M68" s="14" t="str">
        <f>IF($A68="","",INDEX(SPI!$B$1:$I$931,$A68+(3*$B$1+2)*L$43+1,8))</f>
        <v/>
      </c>
      <c r="N68" s="14" t="str">
        <f>IF($A68="","",INDEX(SPI!$B$1:$I$931,$A68+(3*$B$1+2)*N$43+1,7))</f>
        <v/>
      </c>
      <c r="O68" s="14" t="str">
        <f>IF($A68="","",INDEX(SPI!$B$1:$I$931,$A68+(3*$B$1+2)*N$43+1,8))</f>
        <v/>
      </c>
      <c r="P68" s="14" t="str">
        <f>IF($A68="","",INDEX(SPI!$B$1:$I$931,$A68+(3*$B$1+2)*P$43+1,7))</f>
        <v/>
      </c>
      <c r="Q68" s="14" t="str">
        <f>IF($A68="","",INDEX(SPI!$B$1:$I$931,$A68+(3*$B$1+2)*P$43+1,8))</f>
        <v/>
      </c>
      <c r="R68" s="14" t="str">
        <f>IF($A68="","",INDEX(SPI!$B$1:$I$931,$A68+(3*$B$1+2)*R$43+1,7))</f>
        <v/>
      </c>
      <c r="S68" s="14" t="str">
        <f>IF($A68="","",INDEX(SPI!$B$1:$I$931,$A68+(3*$B$1+2)*R$43+1,8))</f>
        <v/>
      </c>
      <c r="T68" s="14" t="str">
        <f>IF($A68="","",INDEX(SPI!$B$1:$I$931,$A68+(3*$B$1+2)*T$43+1,7))</f>
        <v/>
      </c>
      <c r="U68" s="14" t="str">
        <f>IF($A68="","",INDEX(SPI!$B$1:$I$931,$A68+(3*$B$1+2)*T$43+1,8))</f>
        <v/>
      </c>
      <c r="V68" s="14" t="str">
        <f>IF($A68="","",INDEX(SPI!$B$1:$I$931,$A68+(3*$B$1+2)*V$43+1,7))</f>
        <v/>
      </c>
      <c r="W68" s="14" t="str">
        <f>IF($A68="","",INDEX(SPI!$B$1:$I$931,$A68+(3*$B$1+2)*V$43+1,8))</f>
        <v/>
      </c>
      <c r="X68" s="14" t="str">
        <f>IF($A68="","",INDEX(SPI!$B$1:$I$931,$A68+(3*$B$1+2)*X$43+1,7))</f>
        <v/>
      </c>
      <c r="Y68" s="14" t="str">
        <f>IF($A68="","",INDEX(SPI!$B$1:$I$931,$A68+(3*$B$1+2)*X$43+1,8))</f>
        <v/>
      </c>
      <c r="Z68" s="14" t="str">
        <f>IF($A68="","",INDEX(SPI!$B$1:$I$931,$A68+(3*$B$1+2)*Z$43+1,7))</f>
        <v/>
      </c>
      <c r="AA68" s="14" t="str">
        <f>IF($A68="","",INDEX(SPI!$B$1:$I$931,$A68+(3*$B$1+2)*Z$43+1,8))</f>
        <v/>
      </c>
      <c r="AB68" s="14" t="str">
        <f>IF($A68="","",INDEX(SPI!$B$1:$I$931,$A68+(3*$B$1+2)*AB$43+1,7))</f>
        <v/>
      </c>
      <c r="AC68" s="14" t="str">
        <f>IF($A68="","",INDEX(SPI!$B$1:$I$931,$A68+(3*$B$1+2)*AB$43+1,8))</f>
        <v/>
      </c>
      <c r="AD68" s="14" t="str">
        <f>IF($A68="","",INDEX(SPI!$B$1:$I$931,$A68+(3*$B$1+2)*AD$43+1,7))</f>
        <v/>
      </c>
      <c r="AE68" s="14" t="str">
        <f>IF($A68="","",INDEX(SPI!$B$1:$I$931,$A68+(3*$B$1+2)*AD$43+1,8))</f>
        <v/>
      </c>
      <c r="AF68" s="14" t="str">
        <f>IF($A68="","",INDEX(SPI!$B$1:$I$931,$A68+(3*$B$1+2)*AF$43+1,7))</f>
        <v/>
      </c>
      <c r="AG68" s="14" t="str">
        <f>IF($A68="","",INDEX(SPI!$B$1:$I$931,$A68+(3*$B$1+2)*AF$43+1,8))</f>
        <v/>
      </c>
      <c r="AH68" s="14" t="str">
        <f>IF($A68="","",INDEX(SPI!$B$1:$I$931,$A68+(3*$B$1+2)*AH$43+1,7))</f>
        <v/>
      </c>
      <c r="AI68" s="14" t="str">
        <f>IF($A68="","",INDEX(SPI!$B$1:$I$931,$A68+(3*$B$1+2)*AH$43+1,8))</f>
        <v/>
      </c>
      <c r="AJ68" s="14" t="str">
        <f>IF($A68="","",INDEX(SPI!$B$1:$I$931,$A68+(3*$B$1+2)*AJ$43+1,7))</f>
        <v/>
      </c>
      <c r="AK68" s="14" t="str">
        <f>IF($A68="","",INDEX(SPI!$B$1:$I$931,$A68+(3*$B$1+2)*AJ$43+1,8))</f>
        <v/>
      </c>
      <c r="AL68" s="14" t="str">
        <f>IF($A68="","",INDEX(SPI!$B$1:$I$931,$A68+(3*$B$1+2)*AL$43+1,7))</f>
        <v/>
      </c>
      <c r="AM68" s="14" t="str">
        <f>IF($A68="","",INDEX(SPI!$B$1:$I$931,$A68+(3*$B$1+2)*AL$43+1,8))</f>
        <v/>
      </c>
      <c r="AN68" s="14" t="str">
        <f>IF($A68="","",INDEX(SPI!$B$1:$I$931,$A68+(3*$B$1+2)*AN$43+1,7))</f>
        <v/>
      </c>
      <c r="AO68" s="14" t="str">
        <f>IF($A68="","",INDEX(SPI!$B$1:$I$931,$A68+(3*$B$1+2)*AN$43+1,8))</f>
        <v/>
      </c>
      <c r="AP68" s="14" t="str">
        <f>IF($A68="","",INDEX(SPI!$B$1:$I$931,$A68+(3*$B$1+2)*AP$43+1,7))</f>
        <v/>
      </c>
      <c r="AQ68" s="14" t="str">
        <f>IF($A68="","",INDEX(SPI!$B$1:$I$931,$A68+(3*$B$1+2)*AP$43+1,8))</f>
        <v/>
      </c>
      <c r="AR68" s="14" t="str">
        <f>IF($A68="","",INDEX(SPI!$B$1:$I$931,$A68+(3*$B$1+2)*AR$43+1,7))</f>
        <v/>
      </c>
      <c r="AS68" s="14" t="str">
        <f>IF($A68="","",INDEX(SPI!$B$1:$I$931,$A68+(3*$B$1+2)*AR$43+1,8))</f>
        <v/>
      </c>
      <c r="AT68" s="14" t="str">
        <f>IF($A68="","",INDEX(SPI!$B$1:$I$931,$A68+(3*$B$1+2)*AT$43+1,7))</f>
        <v/>
      </c>
      <c r="AU68" s="14" t="str">
        <f>IF($A68="","",INDEX(SPI!$B$1:$I$931,$A68+(3*$B$1+2)*AT$43+1,8))</f>
        <v/>
      </c>
      <c r="AV68" s="14" t="str">
        <f>IF($A68="","",INDEX(SPI!$B$1:$I$931,$A68+(3*$B$1+2)*AV$43+1,7))</f>
        <v/>
      </c>
      <c r="AW68" s="14" t="str">
        <f>IF($A68="","",INDEX(SPI!$B$1:$I$931,$A68+(3*$B$1+2)*AV$43+1,8))</f>
        <v/>
      </c>
      <c r="AX68" s="14" t="str">
        <f>IF($A68="","",INDEX(SPI!$B$1:$I$931,$A68+(3*$B$1+2)*AX$43+1,7))</f>
        <v/>
      </c>
      <c r="AY68" s="14" t="str">
        <f>IF($A68="","",INDEX(SPI!$B$1:$I$931,$A68+(3*$B$1+2)*AX$43+1,8))</f>
        <v/>
      </c>
      <c r="AZ68" s="14" t="str">
        <f>IF($A68="","",INDEX(SPI!$B$1:$I$931,$A68+(3*$B$1+2)*AZ$43+1,7))</f>
        <v/>
      </c>
      <c r="BA68" s="14" t="str">
        <f>IF($A68="","",INDEX(SPI!$B$1:$I$931,$A68+(3*$B$1+2)*AZ$43+1,8))</f>
        <v/>
      </c>
      <c r="BB68" s="14" t="str">
        <f>IF($A68="","",INDEX(SPI!$B$1:$I$931,$A68+(3*$B$1+2)*BB$43+1,7))</f>
        <v/>
      </c>
      <c r="BC68" s="14" t="str">
        <f>IF($A68="","",INDEX(SPI!$B$1:$I$931,$A68+(3*$B$1+2)*BB$43+1,8))</f>
        <v/>
      </c>
      <c r="BD68" s="14" t="str">
        <f>IF($A68="","",INDEX(SPI!$B$1:$I$931,$A68+(3*$B$1+2)*BD$43+1,7))</f>
        <v/>
      </c>
      <c r="BE68" s="14" t="str">
        <f>IF($A68="","",INDEX(SPI!$B$1:$I$931,$A68+(3*$B$1+2)*BD$43+1,8))</f>
        <v/>
      </c>
      <c r="BF68" s="14" t="str">
        <f>IF($A68="","",INDEX(SPI!$B$1:$I$931,$A68+(3*$B$1+2)*BF$43+1,7))</f>
        <v/>
      </c>
      <c r="BG68" s="14" t="str">
        <f>IF($A68="","",INDEX(SPI!$B$1:$I$931,$A68+(3*$B$1+2)*BF$43+1,8))</f>
        <v/>
      </c>
      <c r="BH68" s="14" t="str">
        <f>IF($A68="","",INDEX(SPI!$B$1:$I$931,$A68+(3*$B$1+2)*BH$43+1,7))</f>
        <v/>
      </c>
      <c r="BI68" s="14" t="str">
        <f>IF($A68="","",INDEX(SPI!$B$1:$I$931,$A68+(3*$B$1+2)*BH$43+1,8))</f>
        <v/>
      </c>
      <c r="BJ68" s="14" t="str">
        <f>IF($A68="","",INDEX(SPI!$B$1:$I$931,$A68+(3*$B$1+2)*BJ$43+1,7))</f>
        <v/>
      </c>
      <c r="BK68" s="14" t="str">
        <f>IF($A68="","",INDEX(SPI!$B$1:$I$931,$A68+(3*$B$1+2)*BJ$43+1,8))</f>
        <v/>
      </c>
    </row>
    <row r="69" spans="1:63" x14ac:dyDescent="0.2">
      <c r="A69" s="4" t="str">
        <f>IF(A68="","",A68+1)</f>
        <v/>
      </c>
      <c r="B69" s="4"/>
      <c r="C69" s="4" t="str">
        <f>IF(A68="","","Vy")</f>
        <v/>
      </c>
      <c r="D69" s="14" t="str">
        <f>IF($A69="","",INDEX(SPI!$B$1:$I$931,$A69+(3*$B$1+2)*D$43+1,7))</f>
        <v/>
      </c>
      <c r="E69" s="14" t="str">
        <f>IF($A69="","",INDEX(SPI!$B$1:$I$931,$A69+(3*$B$1+2)*D$43+1,8))</f>
        <v/>
      </c>
      <c r="F69" s="14" t="str">
        <f>IF($A69="","",INDEX(SPI!$B$1:$I$931,$A69+(3*$B$1+2)*F$43+1,7))</f>
        <v/>
      </c>
      <c r="G69" s="14" t="str">
        <f>IF($A69="","",INDEX(SPI!$B$1:$I$931,$A69+(3*$B$1+2)*F$43+1,8))</f>
        <v/>
      </c>
      <c r="H69" s="14" t="str">
        <f>IF($A69="","",INDEX(SPI!$B$1:$I$931,$A69+(3*$B$1+2)*H$43+1,7))</f>
        <v/>
      </c>
      <c r="I69" s="14" t="str">
        <f>IF($A69="","",INDEX(SPI!$B$1:$I$931,$A69+(3*$B$1+2)*H$43+1,8))</f>
        <v/>
      </c>
      <c r="J69" s="14" t="str">
        <f>IF($A69="","",INDEX(SPI!$B$1:$I$931,$A69+(3*$B$1+2)*J$43+1,7))</f>
        <v/>
      </c>
      <c r="K69" s="14" t="str">
        <f>IF($A69="","",INDEX(SPI!$B$1:$I$931,$A69+(3*$B$1+2)*J$43+1,8))</f>
        <v/>
      </c>
      <c r="L69" s="14" t="str">
        <f>IF($A69="","",INDEX(SPI!$B$1:$I$931,$A69+(3*$B$1+2)*L$43+1,7))</f>
        <v/>
      </c>
      <c r="M69" s="14" t="str">
        <f>IF($A69="","",INDEX(SPI!$B$1:$I$931,$A69+(3*$B$1+2)*L$43+1,8))</f>
        <v/>
      </c>
      <c r="N69" s="14" t="str">
        <f>IF($A69="","",INDEX(SPI!$B$1:$I$931,$A69+(3*$B$1+2)*N$43+1,7))</f>
        <v/>
      </c>
      <c r="O69" s="14" t="str">
        <f>IF($A69="","",INDEX(SPI!$B$1:$I$931,$A69+(3*$B$1+2)*N$43+1,8))</f>
        <v/>
      </c>
      <c r="P69" s="14" t="str">
        <f>IF($A69="","",INDEX(SPI!$B$1:$I$931,$A69+(3*$B$1+2)*P$43+1,7))</f>
        <v/>
      </c>
      <c r="Q69" s="14" t="str">
        <f>IF($A69="","",INDEX(SPI!$B$1:$I$931,$A69+(3*$B$1+2)*P$43+1,8))</f>
        <v/>
      </c>
      <c r="R69" s="14" t="str">
        <f>IF($A69="","",INDEX(SPI!$B$1:$I$931,$A69+(3*$B$1+2)*R$43+1,7))</f>
        <v/>
      </c>
      <c r="S69" s="14" t="str">
        <f>IF($A69="","",INDEX(SPI!$B$1:$I$931,$A69+(3*$B$1+2)*R$43+1,8))</f>
        <v/>
      </c>
      <c r="T69" s="14" t="str">
        <f>IF($A69="","",INDEX(SPI!$B$1:$I$931,$A69+(3*$B$1+2)*T$43+1,7))</f>
        <v/>
      </c>
      <c r="U69" s="14" t="str">
        <f>IF($A69="","",INDEX(SPI!$B$1:$I$931,$A69+(3*$B$1+2)*T$43+1,8))</f>
        <v/>
      </c>
      <c r="V69" s="14" t="str">
        <f>IF($A69="","",INDEX(SPI!$B$1:$I$931,$A69+(3*$B$1+2)*V$43+1,7))</f>
        <v/>
      </c>
      <c r="W69" s="14" t="str">
        <f>IF($A69="","",INDEX(SPI!$B$1:$I$931,$A69+(3*$B$1+2)*V$43+1,8))</f>
        <v/>
      </c>
      <c r="X69" s="14" t="str">
        <f>IF($A69="","",INDEX(SPI!$B$1:$I$931,$A69+(3*$B$1+2)*X$43+1,7))</f>
        <v/>
      </c>
      <c r="Y69" s="14" t="str">
        <f>IF($A69="","",INDEX(SPI!$B$1:$I$931,$A69+(3*$B$1+2)*X$43+1,8))</f>
        <v/>
      </c>
      <c r="Z69" s="14" t="str">
        <f>IF($A69="","",INDEX(SPI!$B$1:$I$931,$A69+(3*$B$1+2)*Z$43+1,7))</f>
        <v/>
      </c>
      <c r="AA69" s="14" t="str">
        <f>IF($A69="","",INDEX(SPI!$B$1:$I$931,$A69+(3*$B$1+2)*Z$43+1,8))</f>
        <v/>
      </c>
      <c r="AB69" s="14" t="str">
        <f>IF($A69="","",INDEX(SPI!$B$1:$I$931,$A69+(3*$B$1+2)*AB$43+1,7))</f>
        <v/>
      </c>
      <c r="AC69" s="14" t="str">
        <f>IF($A69="","",INDEX(SPI!$B$1:$I$931,$A69+(3*$B$1+2)*AB$43+1,8))</f>
        <v/>
      </c>
      <c r="AD69" s="14" t="str">
        <f>IF($A69="","",INDEX(SPI!$B$1:$I$931,$A69+(3*$B$1+2)*AD$43+1,7))</f>
        <v/>
      </c>
      <c r="AE69" s="14" t="str">
        <f>IF($A69="","",INDEX(SPI!$B$1:$I$931,$A69+(3*$B$1+2)*AD$43+1,8))</f>
        <v/>
      </c>
      <c r="AF69" s="14" t="str">
        <f>IF($A69="","",INDEX(SPI!$B$1:$I$931,$A69+(3*$B$1+2)*AF$43+1,7))</f>
        <v/>
      </c>
      <c r="AG69" s="14" t="str">
        <f>IF($A69="","",INDEX(SPI!$B$1:$I$931,$A69+(3*$B$1+2)*AF$43+1,8))</f>
        <v/>
      </c>
      <c r="AH69" s="14" t="str">
        <f>IF($A69="","",INDEX(SPI!$B$1:$I$931,$A69+(3*$B$1+2)*AH$43+1,7))</f>
        <v/>
      </c>
      <c r="AI69" s="14" t="str">
        <f>IF($A69="","",INDEX(SPI!$B$1:$I$931,$A69+(3*$B$1+2)*AH$43+1,8))</f>
        <v/>
      </c>
      <c r="AJ69" s="14" t="str">
        <f>IF($A69="","",INDEX(SPI!$B$1:$I$931,$A69+(3*$B$1+2)*AJ$43+1,7))</f>
        <v/>
      </c>
      <c r="AK69" s="14" t="str">
        <f>IF($A69="","",INDEX(SPI!$B$1:$I$931,$A69+(3*$B$1+2)*AJ$43+1,8))</f>
        <v/>
      </c>
      <c r="AL69" s="14" t="str">
        <f>IF($A69="","",INDEX(SPI!$B$1:$I$931,$A69+(3*$B$1+2)*AL$43+1,7))</f>
        <v/>
      </c>
      <c r="AM69" s="14" t="str">
        <f>IF($A69="","",INDEX(SPI!$B$1:$I$931,$A69+(3*$B$1+2)*AL$43+1,8))</f>
        <v/>
      </c>
      <c r="AN69" s="14" t="str">
        <f>IF($A69="","",INDEX(SPI!$B$1:$I$931,$A69+(3*$B$1+2)*AN$43+1,7))</f>
        <v/>
      </c>
      <c r="AO69" s="14" t="str">
        <f>IF($A69="","",INDEX(SPI!$B$1:$I$931,$A69+(3*$B$1+2)*AN$43+1,8))</f>
        <v/>
      </c>
      <c r="AP69" s="14" t="str">
        <f>IF($A69="","",INDEX(SPI!$B$1:$I$931,$A69+(3*$B$1+2)*AP$43+1,7))</f>
        <v/>
      </c>
      <c r="AQ69" s="14" t="str">
        <f>IF($A69="","",INDEX(SPI!$B$1:$I$931,$A69+(3*$B$1+2)*AP$43+1,8))</f>
        <v/>
      </c>
      <c r="AR69" s="14" t="str">
        <f>IF($A69="","",INDEX(SPI!$B$1:$I$931,$A69+(3*$B$1+2)*AR$43+1,7))</f>
        <v/>
      </c>
      <c r="AS69" s="14" t="str">
        <f>IF($A69="","",INDEX(SPI!$B$1:$I$931,$A69+(3*$B$1+2)*AR$43+1,8))</f>
        <v/>
      </c>
      <c r="AT69" s="14" t="str">
        <f>IF($A69="","",INDEX(SPI!$B$1:$I$931,$A69+(3*$B$1+2)*AT$43+1,7))</f>
        <v/>
      </c>
      <c r="AU69" s="14" t="str">
        <f>IF($A69="","",INDEX(SPI!$B$1:$I$931,$A69+(3*$B$1+2)*AT$43+1,8))</f>
        <v/>
      </c>
      <c r="AV69" s="14" t="str">
        <f>IF($A69="","",INDEX(SPI!$B$1:$I$931,$A69+(3*$B$1+2)*AV$43+1,7))</f>
        <v/>
      </c>
      <c r="AW69" s="14" t="str">
        <f>IF($A69="","",INDEX(SPI!$B$1:$I$931,$A69+(3*$B$1+2)*AV$43+1,8))</f>
        <v/>
      </c>
      <c r="AX69" s="14" t="str">
        <f>IF($A69="","",INDEX(SPI!$B$1:$I$931,$A69+(3*$B$1+2)*AX$43+1,7))</f>
        <v/>
      </c>
      <c r="AY69" s="14" t="str">
        <f>IF($A69="","",INDEX(SPI!$B$1:$I$931,$A69+(3*$B$1+2)*AX$43+1,8))</f>
        <v/>
      </c>
      <c r="AZ69" s="14" t="str">
        <f>IF($A69="","",INDEX(SPI!$B$1:$I$931,$A69+(3*$B$1+2)*AZ$43+1,7))</f>
        <v/>
      </c>
      <c r="BA69" s="14" t="str">
        <f>IF($A69="","",INDEX(SPI!$B$1:$I$931,$A69+(3*$B$1+2)*AZ$43+1,8))</f>
        <v/>
      </c>
      <c r="BB69" s="14" t="str">
        <f>IF($A69="","",INDEX(SPI!$B$1:$I$931,$A69+(3*$B$1+2)*BB$43+1,7))</f>
        <v/>
      </c>
      <c r="BC69" s="14" t="str">
        <f>IF($A69="","",INDEX(SPI!$B$1:$I$931,$A69+(3*$B$1+2)*BB$43+1,8))</f>
        <v/>
      </c>
      <c r="BD69" s="14" t="str">
        <f>IF($A69="","",INDEX(SPI!$B$1:$I$931,$A69+(3*$B$1+2)*BD$43+1,7))</f>
        <v/>
      </c>
      <c r="BE69" s="14" t="str">
        <f>IF($A69="","",INDEX(SPI!$B$1:$I$931,$A69+(3*$B$1+2)*BD$43+1,8))</f>
        <v/>
      </c>
      <c r="BF69" s="14" t="str">
        <f>IF($A69="","",INDEX(SPI!$B$1:$I$931,$A69+(3*$B$1+2)*BF$43+1,7))</f>
        <v/>
      </c>
      <c r="BG69" s="14" t="str">
        <f>IF($A69="","",INDEX(SPI!$B$1:$I$931,$A69+(3*$B$1+2)*BF$43+1,8))</f>
        <v/>
      </c>
      <c r="BH69" s="14" t="str">
        <f>IF($A69="","",INDEX(SPI!$B$1:$I$931,$A69+(3*$B$1+2)*BH$43+1,7))</f>
        <v/>
      </c>
      <c r="BI69" s="14" t="str">
        <f>IF($A69="","",INDEX(SPI!$B$1:$I$931,$A69+(3*$B$1+2)*BH$43+1,8))</f>
        <v/>
      </c>
      <c r="BJ69" s="14" t="str">
        <f>IF($A69="","",INDEX(SPI!$B$1:$I$931,$A69+(3*$B$1+2)*BJ$43+1,7))</f>
        <v/>
      </c>
      <c r="BK69" s="14" t="str">
        <f>IF($A69="","",INDEX(SPI!$B$1:$I$931,$A69+(3*$B$1+2)*BJ$43+1,8))</f>
        <v/>
      </c>
    </row>
    <row r="70" spans="1:63" x14ac:dyDescent="0.2">
      <c r="A70" s="13" t="str">
        <f>IF(A69="","",A69+1)</f>
        <v/>
      </c>
      <c r="B70" s="13"/>
      <c r="C70" s="13" t="str">
        <f>IF(A68="","","Rot")</f>
        <v/>
      </c>
      <c r="D70" s="15" t="str">
        <f>IF($A70="","",INDEX(SPI!$B$1:$I$931,$A70+(3*$B$1+2)*D$43+1,7))</f>
        <v/>
      </c>
      <c r="E70" s="15" t="str">
        <f>IF($A70="","",INDEX(SPI!$B$1:$I$931,$A70+(3*$B$1+2)*D$43+1,8))</f>
        <v/>
      </c>
      <c r="F70" s="15" t="str">
        <f>IF($A70="","",INDEX(SPI!$B$1:$I$931,$A70+(3*$B$1+2)*F$43+1,7))</f>
        <v/>
      </c>
      <c r="G70" s="15" t="str">
        <f>IF($A70="","",INDEX(SPI!$B$1:$I$931,$A70+(3*$B$1+2)*F$43+1,8))</f>
        <v/>
      </c>
      <c r="H70" s="15" t="str">
        <f>IF($A70="","",INDEX(SPI!$B$1:$I$931,$A70+(3*$B$1+2)*H$43+1,7))</f>
        <v/>
      </c>
      <c r="I70" s="15" t="str">
        <f>IF($A70="","",INDEX(SPI!$B$1:$I$931,$A70+(3*$B$1+2)*H$43+1,8))</f>
        <v/>
      </c>
      <c r="J70" s="15" t="str">
        <f>IF($A70="","",INDEX(SPI!$B$1:$I$931,$A70+(3*$B$1+2)*J$43+1,7))</f>
        <v/>
      </c>
      <c r="K70" s="15" t="str">
        <f>IF($A70="","",INDEX(SPI!$B$1:$I$931,$A70+(3*$B$1+2)*J$43+1,8))</f>
        <v/>
      </c>
      <c r="L70" s="15" t="str">
        <f>IF($A70="","",INDEX(SPI!$B$1:$I$931,$A70+(3*$B$1+2)*L$43+1,7))</f>
        <v/>
      </c>
      <c r="M70" s="15" t="str">
        <f>IF($A70="","",INDEX(SPI!$B$1:$I$931,$A70+(3*$B$1+2)*L$43+1,8))</f>
        <v/>
      </c>
      <c r="N70" s="15" t="str">
        <f>IF($A70="","",INDEX(SPI!$B$1:$I$931,$A70+(3*$B$1+2)*N$43+1,7))</f>
        <v/>
      </c>
      <c r="O70" s="15" t="str">
        <f>IF($A70="","",INDEX(SPI!$B$1:$I$931,$A70+(3*$B$1+2)*N$43+1,8))</f>
        <v/>
      </c>
      <c r="P70" s="15" t="str">
        <f>IF($A70="","",INDEX(SPI!$B$1:$I$931,$A70+(3*$B$1+2)*P$43+1,7))</f>
        <v/>
      </c>
      <c r="Q70" s="15" t="str">
        <f>IF($A70="","",INDEX(SPI!$B$1:$I$931,$A70+(3*$B$1+2)*P$43+1,8))</f>
        <v/>
      </c>
      <c r="R70" s="15" t="str">
        <f>IF($A70="","",INDEX(SPI!$B$1:$I$931,$A70+(3*$B$1+2)*R$43+1,7))</f>
        <v/>
      </c>
      <c r="S70" s="15" t="str">
        <f>IF($A70="","",INDEX(SPI!$B$1:$I$931,$A70+(3*$B$1+2)*R$43+1,8))</f>
        <v/>
      </c>
      <c r="T70" s="15" t="str">
        <f>IF($A70="","",INDEX(SPI!$B$1:$I$931,$A70+(3*$B$1+2)*T$43+1,7))</f>
        <v/>
      </c>
      <c r="U70" s="15" t="str">
        <f>IF($A70="","",INDEX(SPI!$B$1:$I$931,$A70+(3*$B$1+2)*T$43+1,8))</f>
        <v/>
      </c>
      <c r="V70" s="15" t="str">
        <f>IF($A70="","",INDEX(SPI!$B$1:$I$931,$A70+(3*$B$1+2)*V$43+1,7))</f>
        <v/>
      </c>
      <c r="W70" s="15" t="str">
        <f>IF($A70="","",INDEX(SPI!$B$1:$I$931,$A70+(3*$B$1+2)*V$43+1,8))</f>
        <v/>
      </c>
      <c r="X70" s="15" t="str">
        <f>IF($A70="","",INDEX(SPI!$B$1:$I$931,$A70+(3*$B$1+2)*X$43+1,7))</f>
        <v/>
      </c>
      <c r="Y70" s="15" t="str">
        <f>IF($A70="","",INDEX(SPI!$B$1:$I$931,$A70+(3*$B$1+2)*X$43+1,8))</f>
        <v/>
      </c>
      <c r="Z70" s="15" t="str">
        <f>IF($A70="","",INDEX(SPI!$B$1:$I$931,$A70+(3*$B$1+2)*Z$43+1,7))</f>
        <v/>
      </c>
      <c r="AA70" s="15" t="str">
        <f>IF($A70="","",INDEX(SPI!$B$1:$I$931,$A70+(3*$B$1+2)*Z$43+1,8))</f>
        <v/>
      </c>
      <c r="AB70" s="15" t="str">
        <f>IF($A70="","",INDEX(SPI!$B$1:$I$931,$A70+(3*$B$1+2)*AB$43+1,7))</f>
        <v/>
      </c>
      <c r="AC70" s="15" t="str">
        <f>IF($A70="","",INDEX(SPI!$B$1:$I$931,$A70+(3*$B$1+2)*AB$43+1,8))</f>
        <v/>
      </c>
      <c r="AD70" s="15" t="str">
        <f>IF($A70="","",INDEX(SPI!$B$1:$I$931,$A70+(3*$B$1+2)*AD$43+1,7))</f>
        <v/>
      </c>
      <c r="AE70" s="15" t="str">
        <f>IF($A70="","",INDEX(SPI!$B$1:$I$931,$A70+(3*$B$1+2)*AD$43+1,8))</f>
        <v/>
      </c>
      <c r="AF70" s="15" t="str">
        <f>IF($A70="","",INDEX(SPI!$B$1:$I$931,$A70+(3*$B$1+2)*AF$43+1,7))</f>
        <v/>
      </c>
      <c r="AG70" s="15" t="str">
        <f>IF($A70="","",INDEX(SPI!$B$1:$I$931,$A70+(3*$B$1+2)*AF$43+1,8))</f>
        <v/>
      </c>
      <c r="AH70" s="15" t="str">
        <f>IF($A70="","",INDEX(SPI!$B$1:$I$931,$A70+(3*$B$1+2)*AH$43+1,7))</f>
        <v/>
      </c>
      <c r="AI70" s="15" t="str">
        <f>IF($A70="","",INDEX(SPI!$B$1:$I$931,$A70+(3*$B$1+2)*AH$43+1,8))</f>
        <v/>
      </c>
      <c r="AJ70" s="15" t="str">
        <f>IF($A70="","",INDEX(SPI!$B$1:$I$931,$A70+(3*$B$1+2)*AJ$43+1,7))</f>
        <v/>
      </c>
      <c r="AK70" s="15" t="str">
        <f>IF($A70="","",INDEX(SPI!$B$1:$I$931,$A70+(3*$B$1+2)*AJ$43+1,8))</f>
        <v/>
      </c>
      <c r="AL70" s="15" t="str">
        <f>IF($A70="","",INDEX(SPI!$B$1:$I$931,$A70+(3*$B$1+2)*AL$43+1,7))</f>
        <v/>
      </c>
      <c r="AM70" s="15" t="str">
        <f>IF($A70="","",INDEX(SPI!$B$1:$I$931,$A70+(3*$B$1+2)*AL$43+1,8))</f>
        <v/>
      </c>
      <c r="AN70" s="15" t="str">
        <f>IF($A70="","",INDEX(SPI!$B$1:$I$931,$A70+(3*$B$1+2)*AN$43+1,7))</f>
        <v/>
      </c>
      <c r="AO70" s="15" t="str">
        <f>IF($A70="","",INDEX(SPI!$B$1:$I$931,$A70+(3*$B$1+2)*AN$43+1,8))</f>
        <v/>
      </c>
      <c r="AP70" s="15" t="str">
        <f>IF($A70="","",INDEX(SPI!$B$1:$I$931,$A70+(3*$B$1+2)*AP$43+1,7))</f>
        <v/>
      </c>
      <c r="AQ70" s="15" t="str">
        <f>IF($A70="","",INDEX(SPI!$B$1:$I$931,$A70+(3*$B$1+2)*AP$43+1,8))</f>
        <v/>
      </c>
      <c r="AR70" s="15" t="str">
        <f>IF($A70="","",INDEX(SPI!$B$1:$I$931,$A70+(3*$B$1+2)*AR$43+1,7))</f>
        <v/>
      </c>
      <c r="AS70" s="15" t="str">
        <f>IF($A70="","",INDEX(SPI!$B$1:$I$931,$A70+(3*$B$1+2)*AR$43+1,8))</f>
        <v/>
      </c>
      <c r="AT70" s="15" t="str">
        <f>IF($A70="","",INDEX(SPI!$B$1:$I$931,$A70+(3*$B$1+2)*AT$43+1,7))</f>
        <v/>
      </c>
      <c r="AU70" s="15" t="str">
        <f>IF($A70="","",INDEX(SPI!$B$1:$I$931,$A70+(3*$B$1+2)*AT$43+1,8))</f>
        <v/>
      </c>
      <c r="AV70" s="15" t="str">
        <f>IF($A70="","",INDEX(SPI!$B$1:$I$931,$A70+(3*$B$1+2)*AV$43+1,7))</f>
        <v/>
      </c>
      <c r="AW70" s="15" t="str">
        <f>IF($A70="","",INDEX(SPI!$B$1:$I$931,$A70+(3*$B$1+2)*AV$43+1,8))</f>
        <v/>
      </c>
      <c r="AX70" s="15" t="str">
        <f>IF($A70="","",INDEX(SPI!$B$1:$I$931,$A70+(3*$B$1+2)*AX$43+1,7))</f>
        <v/>
      </c>
      <c r="AY70" s="15" t="str">
        <f>IF($A70="","",INDEX(SPI!$B$1:$I$931,$A70+(3*$B$1+2)*AX$43+1,8))</f>
        <v/>
      </c>
      <c r="AZ70" s="15" t="str">
        <f>IF($A70="","",INDEX(SPI!$B$1:$I$931,$A70+(3*$B$1+2)*AZ$43+1,7))</f>
        <v/>
      </c>
      <c r="BA70" s="15" t="str">
        <f>IF($A70="","",INDEX(SPI!$B$1:$I$931,$A70+(3*$B$1+2)*AZ$43+1,8))</f>
        <v/>
      </c>
      <c r="BB70" s="15" t="str">
        <f>IF($A70="","",INDEX(SPI!$B$1:$I$931,$A70+(3*$B$1+2)*BB$43+1,7))</f>
        <v/>
      </c>
      <c r="BC70" s="15" t="str">
        <f>IF($A70="","",INDEX(SPI!$B$1:$I$931,$A70+(3*$B$1+2)*BB$43+1,8))</f>
        <v/>
      </c>
      <c r="BD70" s="15" t="str">
        <f>IF($A70="","",INDEX(SPI!$B$1:$I$931,$A70+(3*$B$1+2)*BD$43+1,7))</f>
        <v/>
      </c>
      <c r="BE70" s="15" t="str">
        <f>IF($A70="","",INDEX(SPI!$B$1:$I$931,$A70+(3*$B$1+2)*BD$43+1,8))</f>
        <v/>
      </c>
      <c r="BF70" s="15" t="str">
        <f>IF($A70="","",INDEX(SPI!$B$1:$I$931,$A70+(3*$B$1+2)*BF$43+1,7))</f>
        <v/>
      </c>
      <c r="BG70" s="15" t="str">
        <f>IF($A70="","",INDEX(SPI!$B$1:$I$931,$A70+(3*$B$1+2)*BF$43+1,8))</f>
        <v/>
      </c>
      <c r="BH70" s="15" t="str">
        <f>IF($A70="","",INDEX(SPI!$B$1:$I$931,$A70+(3*$B$1+2)*BH$43+1,7))</f>
        <v/>
      </c>
      <c r="BI70" s="15" t="str">
        <f>IF($A70="","",INDEX(SPI!$B$1:$I$931,$A70+(3*$B$1+2)*BH$43+1,8))</f>
        <v/>
      </c>
      <c r="BJ70" s="15" t="str">
        <f>IF($A70="","",INDEX(SPI!$B$1:$I$931,$A70+(3*$B$1+2)*BJ$43+1,7))</f>
        <v/>
      </c>
      <c r="BK70" s="15" t="str">
        <f>IF($A70="","",INDEX(SPI!$B$1:$I$931,$A70+(3*$B$1+2)*BJ$43+1,8))</f>
        <v/>
      </c>
    </row>
    <row r="71" spans="1:63" x14ac:dyDescent="0.2">
      <c r="A71" s="4" t="str">
        <f>IF(OR(B68=1,B68=""),"",A70+1)</f>
        <v/>
      </c>
      <c r="B71" s="4" t="str">
        <f>IF(OR(B68=1,B68=""),"",INDEX(SPI!$B$1:$I$916,A71+(3*$B$1+2)+1,3))</f>
        <v/>
      </c>
      <c r="C71" s="4" t="str">
        <f>IF(A71="","","Vx")</f>
        <v/>
      </c>
      <c r="D71" s="14" t="str">
        <f>IF($A71="","",INDEX(SPI!$B$1:$I$931,$A71+(3*$B$1+2)*D$43+1,7))</f>
        <v/>
      </c>
      <c r="E71" s="14" t="str">
        <f>IF($A71="","",INDEX(SPI!$B$1:$I$931,$A71+(3*$B$1+2)*D$43+1,8))</f>
        <v/>
      </c>
      <c r="F71" s="14" t="str">
        <f>IF($A71="","",INDEX(SPI!$B$1:$I$931,$A71+(3*$B$1+2)*F$43+1,7))</f>
        <v/>
      </c>
      <c r="G71" s="14" t="str">
        <f>IF($A71="","",INDEX(SPI!$B$1:$I$931,$A71+(3*$B$1+2)*F$43+1,8))</f>
        <v/>
      </c>
      <c r="H71" s="14" t="str">
        <f>IF($A71="","",INDEX(SPI!$B$1:$I$931,$A71+(3*$B$1+2)*H$43+1,7))</f>
        <v/>
      </c>
      <c r="I71" s="14" t="str">
        <f>IF($A71="","",INDEX(SPI!$B$1:$I$931,$A71+(3*$B$1+2)*H$43+1,8))</f>
        <v/>
      </c>
      <c r="J71" s="14" t="str">
        <f>IF($A71="","",INDEX(SPI!$B$1:$I$931,$A71+(3*$B$1+2)*J$43+1,7))</f>
        <v/>
      </c>
      <c r="K71" s="14" t="str">
        <f>IF($A71="","",INDEX(SPI!$B$1:$I$931,$A71+(3*$B$1+2)*J$43+1,8))</f>
        <v/>
      </c>
      <c r="L71" s="14" t="str">
        <f>IF($A71="","",INDEX(SPI!$B$1:$I$931,$A71+(3*$B$1+2)*L$43+1,7))</f>
        <v/>
      </c>
      <c r="M71" s="14" t="str">
        <f>IF($A71="","",INDEX(SPI!$B$1:$I$931,$A71+(3*$B$1+2)*L$43+1,8))</f>
        <v/>
      </c>
      <c r="N71" s="14" t="str">
        <f>IF($A71="","",INDEX(SPI!$B$1:$I$931,$A71+(3*$B$1+2)*N$43+1,7))</f>
        <v/>
      </c>
      <c r="O71" s="14" t="str">
        <f>IF($A71="","",INDEX(SPI!$B$1:$I$931,$A71+(3*$B$1+2)*N$43+1,8))</f>
        <v/>
      </c>
      <c r="P71" s="14" t="str">
        <f>IF($A71="","",INDEX(SPI!$B$1:$I$931,$A71+(3*$B$1+2)*P$43+1,7))</f>
        <v/>
      </c>
      <c r="Q71" s="14" t="str">
        <f>IF($A71="","",INDEX(SPI!$B$1:$I$931,$A71+(3*$B$1+2)*P$43+1,8))</f>
        <v/>
      </c>
      <c r="R71" s="14" t="str">
        <f>IF($A71="","",INDEX(SPI!$B$1:$I$931,$A71+(3*$B$1+2)*R$43+1,7))</f>
        <v/>
      </c>
      <c r="S71" s="14" t="str">
        <f>IF($A71="","",INDEX(SPI!$B$1:$I$931,$A71+(3*$B$1+2)*R$43+1,8))</f>
        <v/>
      </c>
      <c r="T71" s="14" t="str">
        <f>IF($A71="","",INDEX(SPI!$B$1:$I$931,$A71+(3*$B$1+2)*T$43+1,7))</f>
        <v/>
      </c>
      <c r="U71" s="14" t="str">
        <f>IF($A71="","",INDEX(SPI!$B$1:$I$931,$A71+(3*$B$1+2)*T$43+1,8))</f>
        <v/>
      </c>
      <c r="V71" s="14" t="str">
        <f>IF($A71="","",INDEX(SPI!$B$1:$I$931,$A71+(3*$B$1+2)*V$43+1,7))</f>
        <v/>
      </c>
      <c r="W71" s="14" t="str">
        <f>IF($A71="","",INDEX(SPI!$B$1:$I$931,$A71+(3*$B$1+2)*V$43+1,8))</f>
        <v/>
      </c>
      <c r="X71" s="14" t="str">
        <f>IF($A71="","",INDEX(SPI!$B$1:$I$931,$A71+(3*$B$1+2)*X$43+1,7))</f>
        <v/>
      </c>
      <c r="Y71" s="14" t="str">
        <f>IF($A71="","",INDEX(SPI!$B$1:$I$931,$A71+(3*$B$1+2)*X$43+1,8))</f>
        <v/>
      </c>
      <c r="Z71" s="14" t="str">
        <f>IF($A71="","",INDEX(SPI!$B$1:$I$931,$A71+(3*$B$1+2)*Z$43+1,7))</f>
        <v/>
      </c>
      <c r="AA71" s="14" t="str">
        <f>IF($A71="","",INDEX(SPI!$B$1:$I$931,$A71+(3*$B$1+2)*Z$43+1,8))</f>
        <v/>
      </c>
      <c r="AB71" s="14" t="str">
        <f>IF($A71="","",INDEX(SPI!$B$1:$I$931,$A71+(3*$B$1+2)*AB$43+1,7))</f>
        <v/>
      </c>
      <c r="AC71" s="14" t="str">
        <f>IF($A71="","",INDEX(SPI!$B$1:$I$931,$A71+(3*$B$1+2)*AB$43+1,8))</f>
        <v/>
      </c>
      <c r="AD71" s="14" t="str">
        <f>IF($A71="","",INDEX(SPI!$B$1:$I$931,$A71+(3*$B$1+2)*AD$43+1,7))</f>
        <v/>
      </c>
      <c r="AE71" s="14" t="str">
        <f>IF($A71="","",INDEX(SPI!$B$1:$I$931,$A71+(3*$B$1+2)*AD$43+1,8))</f>
        <v/>
      </c>
      <c r="AF71" s="14" t="str">
        <f>IF($A71="","",INDEX(SPI!$B$1:$I$931,$A71+(3*$B$1+2)*AF$43+1,7))</f>
        <v/>
      </c>
      <c r="AG71" s="14" t="str">
        <f>IF($A71="","",INDEX(SPI!$B$1:$I$931,$A71+(3*$B$1+2)*AF$43+1,8))</f>
        <v/>
      </c>
      <c r="AH71" s="14" t="str">
        <f>IF($A71="","",INDEX(SPI!$B$1:$I$931,$A71+(3*$B$1+2)*AH$43+1,7))</f>
        <v/>
      </c>
      <c r="AI71" s="14" t="str">
        <f>IF($A71="","",INDEX(SPI!$B$1:$I$931,$A71+(3*$B$1+2)*AH$43+1,8))</f>
        <v/>
      </c>
      <c r="AJ71" s="14" t="str">
        <f>IF($A71="","",INDEX(SPI!$B$1:$I$931,$A71+(3*$B$1+2)*AJ$43+1,7))</f>
        <v/>
      </c>
      <c r="AK71" s="14" t="str">
        <f>IF($A71="","",INDEX(SPI!$B$1:$I$931,$A71+(3*$B$1+2)*AJ$43+1,8))</f>
        <v/>
      </c>
      <c r="AL71" s="14" t="str">
        <f>IF($A71="","",INDEX(SPI!$B$1:$I$931,$A71+(3*$B$1+2)*AL$43+1,7))</f>
        <v/>
      </c>
      <c r="AM71" s="14" t="str">
        <f>IF($A71="","",INDEX(SPI!$B$1:$I$931,$A71+(3*$B$1+2)*AL$43+1,8))</f>
        <v/>
      </c>
      <c r="AN71" s="14" t="str">
        <f>IF($A71="","",INDEX(SPI!$B$1:$I$931,$A71+(3*$B$1+2)*AN$43+1,7))</f>
        <v/>
      </c>
      <c r="AO71" s="14" t="str">
        <f>IF($A71="","",INDEX(SPI!$B$1:$I$931,$A71+(3*$B$1+2)*AN$43+1,8))</f>
        <v/>
      </c>
      <c r="AP71" s="14" t="str">
        <f>IF($A71="","",INDEX(SPI!$B$1:$I$931,$A71+(3*$B$1+2)*AP$43+1,7))</f>
        <v/>
      </c>
      <c r="AQ71" s="14" t="str">
        <f>IF($A71="","",INDEX(SPI!$B$1:$I$931,$A71+(3*$B$1+2)*AP$43+1,8))</f>
        <v/>
      </c>
      <c r="AR71" s="14" t="str">
        <f>IF($A71="","",INDEX(SPI!$B$1:$I$931,$A71+(3*$B$1+2)*AR$43+1,7))</f>
        <v/>
      </c>
      <c r="AS71" s="14" t="str">
        <f>IF($A71="","",INDEX(SPI!$B$1:$I$931,$A71+(3*$B$1+2)*AR$43+1,8))</f>
        <v/>
      </c>
      <c r="AT71" s="14" t="str">
        <f>IF($A71="","",INDEX(SPI!$B$1:$I$931,$A71+(3*$B$1+2)*AT$43+1,7))</f>
        <v/>
      </c>
      <c r="AU71" s="14" t="str">
        <f>IF($A71="","",INDEX(SPI!$B$1:$I$931,$A71+(3*$B$1+2)*AT$43+1,8))</f>
        <v/>
      </c>
      <c r="AV71" s="14" t="str">
        <f>IF($A71="","",INDEX(SPI!$B$1:$I$931,$A71+(3*$B$1+2)*AV$43+1,7))</f>
        <v/>
      </c>
      <c r="AW71" s="14" t="str">
        <f>IF($A71="","",INDEX(SPI!$B$1:$I$931,$A71+(3*$B$1+2)*AV$43+1,8))</f>
        <v/>
      </c>
      <c r="AX71" s="14" t="str">
        <f>IF($A71="","",INDEX(SPI!$B$1:$I$931,$A71+(3*$B$1+2)*AX$43+1,7))</f>
        <v/>
      </c>
      <c r="AY71" s="14" t="str">
        <f>IF($A71="","",INDEX(SPI!$B$1:$I$931,$A71+(3*$B$1+2)*AX$43+1,8))</f>
        <v/>
      </c>
      <c r="AZ71" s="14" t="str">
        <f>IF($A71="","",INDEX(SPI!$B$1:$I$931,$A71+(3*$B$1+2)*AZ$43+1,7))</f>
        <v/>
      </c>
      <c r="BA71" s="14" t="str">
        <f>IF($A71="","",INDEX(SPI!$B$1:$I$931,$A71+(3*$B$1+2)*AZ$43+1,8))</f>
        <v/>
      </c>
      <c r="BB71" s="14" t="str">
        <f>IF($A71="","",INDEX(SPI!$B$1:$I$931,$A71+(3*$B$1+2)*BB$43+1,7))</f>
        <v/>
      </c>
      <c r="BC71" s="14" t="str">
        <f>IF($A71="","",INDEX(SPI!$B$1:$I$931,$A71+(3*$B$1+2)*BB$43+1,8))</f>
        <v/>
      </c>
      <c r="BD71" s="14" t="str">
        <f>IF($A71="","",INDEX(SPI!$B$1:$I$931,$A71+(3*$B$1+2)*BD$43+1,7))</f>
        <v/>
      </c>
      <c r="BE71" s="14" t="str">
        <f>IF($A71="","",INDEX(SPI!$B$1:$I$931,$A71+(3*$B$1+2)*BD$43+1,8))</f>
        <v/>
      </c>
      <c r="BF71" s="14" t="str">
        <f>IF($A71="","",INDEX(SPI!$B$1:$I$931,$A71+(3*$B$1+2)*BF$43+1,7))</f>
        <v/>
      </c>
      <c r="BG71" s="14" t="str">
        <f>IF($A71="","",INDEX(SPI!$B$1:$I$931,$A71+(3*$B$1+2)*BF$43+1,8))</f>
        <v/>
      </c>
      <c r="BH71" s="14" t="str">
        <f>IF($A71="","",INDEX(SPI!$B$1:$I$931,$A71+(3*$B$1+2)*BH$43+1,7))</f>
        <v/>
      </c>
      <c r="BI71" s="14" t="str">
        <f>IF($A71="","",INDEX(SPI!$B$1:$I$931,$A71+(3*$B$1+2)*BH$43+1,8))</f>
        <v/>
      </c>
      <c r="BJ71" s="14" t="str">
        <f>IF($A71="","",INDEX(SPI!$B$1:$I$931,$A71+(3*$B$1+2)*BJ$43+1,7))</f>
        <v/>
      </c>
      <c r="BK71" s="14" t="str">
        <f>IF($A71="","",INDEX(SPI!$B$1:$I$931,$A71+(3*$B$1+2)*BJ$43+1,8))</f>
        <v/>
      </c>
    </row>
    <row r="72" spans="1:63" x14ac:dyDescent="0.2">
      <c r="A72" s="4" t="str">
        <f>IF(A71="","",A71+1)</f>
        <v/>
      </c>
      <c r="B72" s="4"/>
      <c r="C72" s="4" t="str">
        <f>IF(A71="","","Vy")</f>
        <v/>
      </c>
      <c r="D72" s="14" t="str">
        <f>IF($A72="","",INDEX(SPI!$B$1:$I$931,$A72+(3*$B$1+2)*D$43+1,7))</f>
        <v/>
      </c>
      <c r="E72" s="14" t="str">
        <f>IF($A72="","",INDEX(SPI!$B$1:$I$931,$A72+(3*$B$1+2)*D$43+1,8))</f>
        <v/>
      </c>
      <c r="F72" s="14" t="str">
        <f>IF($A72="","",INDEX(SPI!$B$1:$I$931,$A72+(3*$B$1+2)*F$43+1,7))</f>
        <v/>
      </c>
      <c r="G72" s="14" t="str">
        <f>IF($A72="","",INDEX(SPI!$B$1:$I$931,$A72+(3*$B$1+2)*F$43+1,8))</f>
        <v/>
      </c>
      <c r="H72" s="14" t="str">
        <f>IF($A72="","",INDEX(SPI!$B$1:$I$931,$A72+(3*$B$1+2)*H$43+1,7))</f>
        <v/>
      </c>
      <c r="I72" s="14" t="str">
        <f>IF($A72="","",INDEX(SPI!$B$1:$I$931,$A72+(3*$B$1+2)*H$43+1,8))</f>
        <v/>
      </c>
      <c r="J72" s="14" t="str">
        <f>IF($A72="","",INDEX(SPI!$B$1:$I$931,$A72+(3*$B$1+2)*J$43+1,7))</f>
        <v/>
      </c>
      <c r="K72" s="14" t="str">
        <f>IF($A72="","",INDEX(SPI!$B$1:$I$931,$A72+(3*$B$1+2)*J$43+1,8))</f>
        <v/>
      </c>
      <c r="L72" s="14" t="str">
        <f>IF($A72="","",INDEX(SPI!$B$1:$I$931,$A72+(3*$B$1+2)*L$43+1,7))</f>
        <v/>
      </c>
      <c r="M72" s="14" t="str">
        <f>IF($A72="","",INDEX(SPI!$B$1:$I$931,$A72+(3*$B$1+2)*L$43+1,8))</f>
        <v/>
      </c>
      <c r="N72" s="14" t="str">
        <f>IF($A72="","",INDEX(SPI!$B$1:$I$931,$A72+(3*$B$1+2)*N$43+1,7))</f>
        <v/>
      </c>
      <c r="O72" s="14" t="str">
        <f>IF($A72="","",INDEX(SPI!$B$1:$I$931,$A72+(3*$B$1+2)*N$43+1,8))</f>
        <v/>
      </c>
      <c r="P72" s="14" t="str">
        <f>IF($A72="","",INDEX(SPI!$B$1:$I$931,$A72+(3*$B$1+2)*P$43+1,7))</f>
        <v/>
      </c>
      <c r="Q72" s="14" t="str">
        <f>IF($A72="","",INDEX(SPI!$B$1:$I$931,$A72+(3*$B$1+2)*P$43+1,8))</f>
        <v/>
      </c>
      <c r="R72" s="14" t="str">
        <f>IF($A72="","",INDEX(SPI!$B$1:$I$931,$A72+(3*$B$1+2)*R$43+1,7))</f>
        <v/>
      </c>
      <c r="S72" s="14" t="str">
        <f>IF($A72="","",INDEX(SPI!$B$1:$I$931,$A72+(3*$B$1+2)*R$43+1,8))</f>
        <v/>
      </c>
      <c r="T72" s="14" t="str">
        <f>IF($A72="","",INDEX(SPI!$B$1:$I$931,$A72+(3*$B$1+2)*T$43+1,7))</f>
        <v/>
      </c>
      <c r="U72" s="14" t="str">
        <f>IF($A72="","",INDEX(SPI!$B$1:$I$931,$A72+(3*$B$1+2)*T$43+1,8))</f>
        <v/>
      </c>
      <c r="V72" s="14" t="str">
        <f>IF($A72="","",INDEX(SPI!$B$1:$I$931,$A72+(3*$B$1+2)*V$43+1,7))</f>
        <v/>
      </c>
      <c r="W72" s="14" t="str">
        <f>IF($A72="","",INDEX(SPI!$B$1:$I$931,$A72+(3*$B$1+2)*V$43+1,8))</f>
        <v/>
      </c>
      <c r="X72" s="14" t="str">
        <f>IF($A72="","",INDEX(SPI!$B$1:$I$931,$A72+(3*$B$1+2)*X$43+1,7))</f>
        <v/>
      </c>
      <c r="Y72" s="14" t="str">
        <f>IF($A72="","",INDEX(SPI!$B$1:$I$931,$A72+(3*$B$1+2)*X$43+1,8))</f>
        <v/>
      </c>
      <c r="Z72" s="14" t="str">
        <f>IF($A72="","",INDEX(SPI!$B$1:$I$931,$A72+(3*$B$1+2)*Z$43+1,7))</f>
        <v/>
      </c>
      <c r="AA72" s="14" t="str">
        <f>IF($A72="","",INDEX(SPI!$B$1:$I$931,$A72+(3*$B$1+2)*Z$43+1,8))</f>
        <v/>
      </c>
      <c r="AB72" s="14" t="str">
        <f>IF($A72="","",INDEX(SPI!$B$1:$I$931,$A72+(3*$B$1+2)*AB$43+1,7))</f>
        <v/>
      </c>
      <c r="AC72" s="14" t="str">
        <f>IF($A72="","",INDEX(SPI!$B$1:$I$931,$A72+(3*$B$1+2)*AB$43+1,8))</f>
        <v/>
      </c>
      <c r="AD72" s="14" t="str">
        <f>IF($A72="","",INDEX(SPI!$B$1:$I$931,$A72+(3*$B$1+2)*AD$43+1,7))</f>
        <v/>
      </c>
      <c r="AE72" s="14" t="str">
        <f>IF($A72="","",INDEX(SPI!$B$1:$I$931,$A72+(3*$B$1+2)*AD$43+1,8))</f>
        <v/>
      </c>
      <c r="AF72" s="14" t="str">
        <f>IF($A72="","",INDEX(SPI!$B$1:$I$931,$A72+(3*$B$1+2)*AF$43+1,7))</f>
        <v/>
      </c>
      <c r="AG72" s="14" t="str">
        <f>IF($A72="","",INDEX(SPI!$B$1:$I$931,$A72+(3*$B$1+2)*AF$43+1,8))</f>
        <v/>
      </c>
      <c r="AH72" s="14" t="str">
        <f>IF($A72="","",INDEX(SPI!$B$1:$I$931,$A72+(3*$B$1+2)*AH$43+1,7))</f>
        <v/>
      </c>
      <c r="AI72" s="14" t="str">
        <f>IF($A72="","",INDEX(SPI!$B$1:$I$931,$A72+(3*$B$1+2)*AH$43+1,8))</f>
        <v/>
      </c>
      <c r="AJ72" s="14" t="str">
        <f>IF($A72="","",INDEX(SPI!$B$1:$I$931,$A72+(3*$B$1+2)*AJ$43+1,7))</f>
        <v/>
      </c>
      <c r="AK72" s="14" t="str">
        <f>IF($A72="","",INDEX(SPI!$B$1:$I$931,$A72+(3*$B$1+2)*AJ$43+1,8))</f>
        <v/>
      </c>
      <c r="AL72" s="14" t="str">
        <f>IF($A72="","",INDEX(SPI!$B$1:$I$931,$A72+(3*$B$1+2)*AL$43+1,7))</f>
        <v/>
      </c>
      <c r="AM72" s="14" t="str">
        <f>IF($A72="","",INDEX(SPI!$B$1:$I$931,$A72+(3*$B$1+2)*AL$43+1,8))</f>
        <v/>
      </c>
      <c r="AN72" s="14" t="str">
        <f>IF($A72="","",INDEX(SPI!$B$1:$I$931,$A72+(3*$B$1+2)*AN$43+1,7))</f>
        <v/>
      </c>
      <c r="AO72" s="14" t="str">
        <f>IF($A72="","",INDEX(SPI!$B$1:$I$931,$A72+(3*$B$1+2)*AN$43+1,8))</f>
        <v/>
      </c>
      <c r="AP72" s="14" t="str">
        <f>IF($A72="","",INDEX(SPI!$B$1:$I$931,$A72+(3*$B$1+2)*AP$43+1,7))</f>
        <v/>
      </c>
      <c r="AQ72" s="14" t="str">
        <f>IF($A72="","",INDEX(SPI!$B$1:$I$931,$A72+(3*$B$1+2)*AP$43+1,8))</f>
        <v/>
      </c>
      <c r="AR72" s="14" t="str">
        <f>IF($A72="","",INDEX(SPI!$B$1:$I$931,$A72+(3*$B$1+2)*AR$43+1,7))</f>
        <v/>
      </c>
      <c r="AS72" s="14" t="str">
        <f>IF($A72="","",INDEX(SPI!$B$1:$I$931,$A72+(3*$B$1+2)*AR$43+1,8))</f>
        <v/>
      </c>
      <c r="AT72" s="14" t="str">
        <f>IF($A72="","",INDEX(SPI!$B$1:$I$931,$A72+(3*$B$1+2)*AT$43+1,7))</f>
        <v/>
      </c>
      <c r="AU72" s="14" t="str">
        <f>IF($A72="","",INDEX(SPI!$B$1:$I$931,$A72+(3*$B$1+2)*AT$43+1,8))</f>
        <v/>
      </c>
      <c r="AV72" s="14" t="str">
        <f>IF($A72="","",INDEX(SPI!$B$1:$I$931,$A72+(3*$B$1+2)*AV$43+1,7))</f>
        <v/>
      </c>
      <c r="AW72" s="14" t="str">
        <f>IF($A72="","",INDEX(SPI!$B$1:$I$931,$A72+(3*$B$1+2)*AV$43+1,8))</f>
        <v/>
      </c>
      <c r="AX72" s="14" t="str">
        <f>IF($A72="","",INDEX(SPI!$B$1:$I$931,$A72+(3*$B$1+2)*AX$43+1,7))</f>
        <v/>
      </c>
      <c r="AY72" s="14" t="str">
        <f>IF($A72="","",INDEX(SPI!$B$1:$I$931,$A72+(3*$B$1+2)*AX$43+1,8))</f>
        <v/>
      </c>
      <c r="AZ72" s="14" t="str">
        <f>IF($A72="","",INDEX(SPI!$B$1:$I$931,$A72+(3*$B$1+2)*AZ$43+1,7))</f>
        <v/>
      </c>
      <c r="BA72" s="14" t="str">
        <f>IF($A72="","",INDEX(SPI!$B$1:$I$931,$A72+(3*$B$1+2)*AZ$43+1,8))</f>
        <v/>
      </c>
      <c r="BB72" s="14" t="str">
        <f>IF($A72="","",INDEX(SPI!$B$1:$I$931,$A72+(3*$B$1+2)*BB$43+1,7))</f>
        <v/>
      </c>
      <c r="BC72" s="14" t="str">
        <f>IF($A72="","",INDEX(SPI!$B$1:$I$931,$A72+(3*$B$1+2)*BB$43+1,8))</f>
        <v/>
      </c>
      <c r="BD72" s="14" t="str">
        <f>IF($A72="","",INDEX(SPI!$B$1:$I$931,$A72+(3*$B$1+2)*BD$43+1,7))</f>
        <v/>
      </c>
      <c r="BE72" s="14" t="str">
        <f>IF($A72="","",INDEX(SPI!$B$1:$I$931,$A72+(3*$B$1+2)*BD$43+1,8))</f>
        <v/>
      </c>
      <c r="BF72" s="14" t="str">
        <f>IF($A72="","",INDEX(SPI!$B$1:$I$931,$A72+(3*$B$1+2)*BF$43+1,7))</f>
        <v/>
      </c>
      <c r="BG72" s="14" t="str">
        <f>IF($A72="","",INDEX(SPI!$B$1:$I$931,$A72+(3*$B$1+2)*BF$43+1,8))</f>
        <v/>
      </c>
      <c r="BH72" s="14" t="str">
        <f>IF($A72="","",INDEX(SPI!$B$1:$I$931,$A72+(3*$B$1+2)*BH$43+1,7))</f>
        <v/>
      </c>
      <c r="BI72" s="14" t="str">
        <f>IF($A72="","",INDEX(SPI!$B$1:$I$931,$A72+(3*$B$1+2)*BH$43+1,8))</f>
        <v/>
      </c>
      <c r="BJ72" s="14" t="str">
        <f>IF($A72="","",INDEX(SPI!$B$1:$I$931,$A72+(3*$B$1+2)*BJ$43+1,7))</f>
        <v/>
      </c>
      <c r="BK72" s="14" t="str">
        <f>IF($A72="","",INDEX(SPI!$B$1:$I$931,$A72+(3*$B$1+2)*BJ$43+1,8))</f>
        <v/>
      </c>
    </row>
    <row r="73" spans="1:63" x14ac:dyDescent="0.2">
      <c r="A73" s="13" t="str">
        <f>IF(A72="","",A72+1)</f>
        <v/>
      </c>
      <c r="B73" s="13"/>
      <c r="C73" s="13" t="str">
        <f>IF(A71="","","Rot")</f>
        <v/>
      </c>
      <c r="D73" s="15" t="str">
        <f>IF($A73="","",INDEX(SPI!$B$1:$I$931,$A73+(3*$B$1+2)*D$43+1,7))</f>
        <v/>
      </c>
      <c r="E73" s="15" t="str">
        <f>IF($A73="","",INDEX(SPI!$B$1:$I$931,$A73+(3*$B$1+2)*D$43+1,8))</f>
        <v/>
      </c>
      <c r="F73" s="15" t="str">
        <f>IF($A73="","",INDEX(SPI!$B$1:$I$931,$A73+(3*$B$1+2)*F$43+1,7))</f>
        <v/>
      </c>
      <c r="G73" s="15" t="str">
        <f>IF($A73="","",INDEX(SPI!$B$1:$I$931,$A73+(3*$B$1+2)*F$43+1,8))</f>
        <v/>
      </c>
      <c r="H73" s="15" t="str">
        <f>IF($A73="","",INDEX(SPI!$B$1:$I$931,$A73+(3*$B$1+2)*H$43+1,7))</f>
        <v/>
      </c>
      <c r="I73" s="15" t="str">
        <f>IF($A73="","",INDEX(SPI!$B$1:$I$931,$A73+(3*$B$1+2)*H$43+1,8))</f>
        <v/>
      </c>
      <c r="J73" s="15" t="str">
        <f>IF($A73="","",INDEX(SPI!$B$1:$I$931,$A73+(3*$B$1+2)*J$43+1,7))</f>
        <v/>
      </c>
      <c r="K73" s="15" t="str">
        <f>IF($A73="","",INDEX(SPI!$B$1:$I$931,$A73+(3*$B$1+2)*J$43+1,8))</f>
        <v/>
      </c>
      <c r="L73" s="15" t="str">
        <f>IF($A73="","",INDEX(SPI!$B$1:$I$931,$A73+(3*$B$1+2)*L$43+1,7))</f>
        <v/>
      </c>
      <c r="M73" s="15" t="str">
        <f>IF($A73="","",INDEX(SPI!$B$1:$I$931,$A73+(3*$B$1+2)*L$43+1,8))</f>
        <v/>
      </c>
      <c r="N73" s="15" t="str">
        <f>IF($A73="","",INDEX(SPI!$B$1:$I$931,$A73+(3*$B$1+2)*N$43+1,7))</f>
        <v/>
      </c>
      <c r="O73" s="15" t="str">
        <f>IF($A73="","",INDEX(SPI!$B$1:$I$931,$A73+(3*$B$1+2)*N$43+1,8))</f>
        <v/>
      </c>
      <c r="P73" s="15" t="str">
        <f>IF($A73="","",INDEX(SPI!$B$1:$I$931,$A73+(3*$B$1+2)*P$43+1,7))</f>
        <v/>
      </c>
      <c r="Q73" s="15" t="str">
        <f>IF($A73="","",INDEX(SPI!$B$1:$I$931,$A73+(3*$B$1+2)*P$43+1,8))</f>
        <v/>
      </c>
      <c r="R73" s="15" t="str">
        <f>IF($A73="","",INDEX(SPI!$B$1:$I$931,$A73+(3*$B$1+2)*R$43+1,7))</f>
        <v/>
      </c>
      <c r="S73" s="15" t="str">
        <f>IF($A73="","",INDEX(SPI!$B$1:$I$931,$A73+(3*$B$1+2)*R$43+1,8))</f>
        <v/>
      </c>
      <c r="T73" s="15" t="str">
        <f>IF($A73="","",INDEX(SPI!$B$1:$I$931,$A73+(3*$B$1+2)*T$43+1,7))</f>
        <v/>
      </c>
      <c r="U73" s="15" t="str">
        <f>IF($A73="","",INDEX(SPI!$B$1:$I$931,$A73+(3*$B$1+2)*T$43+1,8))</f>
        <v/>
      </c>
      <c r="V73" s="15" t="str">
        <f>IF($A73="","",INDEX(SPI!$B$1:$I$931,$A73+(3*$B$1+2)*V$43+1,7))</f>
        <v/>
      </c>
      <c r="W73" s="15" t="str">
        <f>IF($A73="","",INDEX(SPI!$B$1:$I$931,$A73+(3*$B$1+2)*V$43+1,8))</f>
        <v/>
      </c>
      <c r="X73" s="15" t="str">
        <f>IF($A73="","",INDEX(SPI!$B$1:$I$931,$A73+(3*$B$1+2)*X$43+1,7))</f>
        <v/>
      </c>
      <c r="Y73" s="15" t="str">
        <f>IF($A73="","",INDEX(SPI!$B$1:$I$931,$A73+(3*$B$1+2)*X$43+1,8))</f>
        <v/>
      </c>
      <c r="Z73" s="15" t="str">
        <f>IF($A73="","",INDEX(SPI!$B$1:$I$931,$A73+(3*$B$1+2)*Z$43+1,7))</f>
        <v/>
      </c>
      <c r="AA73" s="15" t="str">
        <f>IF($A73="","",INDEX(SPI!$B$1:$I$931,$A73+(3*$B$1+2)*Z$43+1,8))</f>
        <v/>
      </c>
      <c r="AB73" s="15" t="str">
        <f>IF($A73="","",INDEX(SPI!$B$1:$I$931,$A73+(3*$B$1+2)*AB$43+1,7))</f>
        <v/>
      </c>
      <c r="AC73" s="15" t="str">
        <f>IF($A73="","",INDEX(SPI!$B$1:$I$931,$A73+(3*$B$1+2)*AB$43+1,8))</f>
        <v/>
      </c>
      <c r="AD73" s="15" t="str">
        <f>IF($A73="","",INDEX(SPI!$B$1:$I$931,$A73+(3*$B$1+2)*AD$43+1,7))</f>
        <v/>
      </c>
      <c r="AE73" s="15" t="str">
        <f>IF($A73="","",INDEX(SPI!$B$1:$I$931,$A73+(3*$B$1+2)*AD$43+1,8))</f>
        <v/>
      </c>
      <c r="AF73" s="15" t="str">
        <f>IF($A73="","",INDEX(SPI!$B$1:$I$931,$A73+(3*$B$1+2)*AF$43+1,7))</f>
        <v/>
      </c>
      <c r="AG73" s="15" t="str">
        <f>IF($A73="","",INDEX(SPI!$B$1:$I$931,$A73+(3*$B$1+2)*AF$43+1,8))</f>
        <v/>
      </c>
      <c r="AH73" s="15" t="str">
        <f>IF($A73="","",INDEX(SPI!$B$1:$I$931,$A73+(3*$B$1+2)*AH$43+1,7))</f>
        <v/>
      </c>
      <c r="AI73" s="15" t="str">
        <f>IF($A73="","",INDEX(SPI!$B$1:$I$931,$A73+(3*$B$1+2)*AH$43+1,8))</f>
        <v/>
      </c>
      <c r="AJ73" s="15" t="str">
        <f>IF($A73="","",INDEX(SPI!$B$1:$I$931,$A73+(3*$B$1+2)*AJ$43+1,7))</f>
        <v/>
      </c>
      <c r="AK73" s="15" t="str">
        <f>IF($A73="","",INDEX(SPI!$B$1:$I$931,$A73+(3*$B$1+2)*AJ$43+1,8))</f>
        <v/>
      </c>
      <c r="AL73" s="15" t="str">
        <f>IF($A73="","",INDEX(SPI!$B$1:$I$931,$A73+(3*$B$1+2)*AL$43+1,7))</f>
        <v/>
      </c>
      <c r="AM73" s="15" t="str">
        <f>IF($A73="","",INDEX(SPI!$B$1:$I$931,$A73+(3*$B$1+2)*AL$43+1,8))</f>
        <v/>
      </c>
      <c r="AN73" s="15" t="str">
        <f>IF($A73="","",INDEX(SPI!$B$1:$I$931,$A73+(3*$B$1+2)*AN$43+1,7))</f>
        <v/>
      </c>
      <c r="AO73" s="15" t="str">
        <f>IF($A73="","",INDEX(SPI!$B$1:$I$931,$A73+(3*$B$1+2)*AN$43+1,8))</f>
        <v/>
      </c>
      <c r="AP73" s="15" t="str">
        <f>IF($A73="","",INDEX(SPI!$B$1:$I$931,$A73+(3*$B$1+2)*AP$43+1,7))</f>
        <v/>
      </c>
      <c r="AQ73" s="15" t="str">
        <f>IF($A73="","",INDEX(SPI!$B$1:$I$931,$A73+(3*$B$1+2)*AP$43+1,8))</f>
        <v/>
      </c>
      <c r="AR73" s="15" t="str">
        <f>IF($A73="","",INDEX(SPI!$B$1:$I$931,$A73+(3*$B$1+2)*AR$43+1,7))</f>
        <v/>
      </c>
      <c r="AS73" s="15" t="str">
        <f>IF($A73="","",INDEX(SPI!$B$1:$I$931,$A73+(3*$B$1+2)*AR$43+1,8))</f>
        <v/>
      </c>
      <c r="AT73" s="15" t="str">
        <f>IF($A73="","",INDEX(SPI!$B$1:$I$931,$A73+(3*$B$1+2)*AT$43+1,7))</f>
        <v/>
      </c>
      <c r="AU73" s="15" t="str">
        <f>IF($A73="","",INDEX(SPI!$B$1:$I$931,$A73+(3*$B$1+2)*AT$43+1,8))</f>
        <v/>
      </c>
      <c r="AV73" s="15" t="str">
        <f>IF($A73="","",INDEX(SPI!$B$1:$I$931,$A73+(3*$B$1+2)*AV$43+1,7))</f>
        <v/>
      </c>
      <c r="AW73" s="15" t="str">
        <f>IF($A73="","",INDEX(SPI!$B$1:$I$931,$A73+(3*$B$1+2)*AV$43+1,8))</f>
        <v/>
      </c>
      <c r="AX73" s="15" t="str">
        <f>IF($A73="","",INDEX(SPI!$B$1:$I$931,$A73+(3*$B$1+2)*AX$43+1,7))</f>
        <v/>
      </c>
      <c r="AY73" s="15" t="str">
        <f>IF($A73="","",INDEX(SPI!$B$1:$I$931,$A73+(3*$B$1+2)*AX$43+1,8))</f>
        <v/>
      </c>
      <c r="AZ73" s="15" t="str">
        <f>IF($A73="","",INDEX(SPI!$B$1:$I$931,$A73+(3*$B$1+2)*AZ$43+1,7))</f>
        <v/>
      </c>
      <c r="BA73" s="15" t="str">
        <f>IF($A73="","",INDEX(SPI!$B$1:$I$931,$A73+(3*$B$1+2)*AZ$43+1,8))</f>
        <v/>
      </c>
      <c r="BB73" s="15" t="str">
        <f>IF($A73="","",INDEX(SPI!$B$1:$I$931,$A73+(3*$B$1+2)*BB$43+1,7))</f>
        <v/>
      </c>
      <c r="BC73" s="15" t="str">
        <f>IF($A73="","",INDEX(SPI!$B$1:$I$931,$A73+(3*$B$1+2)*BB$43+1,8))</f>
        <v/>
      </c>
      <c r="BD73" s="15" t="str">
        <f>IF($A73="","",INDEX(SPI!$B$1:$I$931,$A73+(3*$B$1+2)*BD$43+1,7))</f>
        <v/>
      </c>
      <c r="BE73" s="15" t="str">
        <f>IF($A73="","",INDEX(SPI!$B$1:$I$931,$A73+(3*$B$1+2)*BD$43+1,8))</f>
        <v/>
      </c>
      <c r="BF73" s="15" t="str">
        <f>IF($A73="","",INDEX(SPI!$B$1:$I$931,$A73+(3*$B$1+2)*BF$43+1,7))</f>
        <v/>
      </c>
      <c r="BG73" s="15" t="str">
        <f>IF($A73="","",INDEX(SPI!$B$1:$I$931,$A73+(3*$B$1+2)*BF$43+1,8))</f>
        <v/>
      </c>
      <c r="BH73" s="15" t="str">
        <f>IF($A73="","",INDEX(SPI!$B$1:$I$931,$A73+(3*$B$1+2)*BH$43+1,7))</f>
        <v/>
      </c>
      <c r="BI73" s="15" t="str">
        <f>IF($A73="","",INDEX(SPI!$B$1:$I$931,$A73+(3*$B$1+2)*BH$43+1,8))</f>
        <v/>
      </c>
      <c r="BJ73" s="15" t="str">
        <f>IF($A73="","",INDEX(SPI!$B$1:$I$931,$A73+(3*$B$1+2)*BJ$43+1,7))</f>
        <v/>
      </c>
      <c r="BK73" s="15" t="str">
        <f>IF($A73="","",INDEX(SPI!$B$1:$I$931,$A73+(3*$B$1+2)*BJ$43+1,8))</f>
        <v/>
      </c>
    </row>
  </sheetData>
  <sheetProtection sheet="1" objects="1" scenarios="1" selectLockedCells="1" selectUnlockedCells="1"/>
  <pageMargins left="0.7" right="0.7" top="0.75" bottom="0.75" header="0.3" footer="0.3"/>
  <pageSetup paperSize="9" orientation="portrait" r:id="rId1"/>
  <ignoredErrors>
    <ignoredError sqref="A50:A52 A54:A55 A53 A56:A72 E44:S73 U44:AH73 AI44:AU73 AW44:BK73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9"/>
  <sheetViews>
    <sheetView topLeftCell="A7" workbookViewId="0">
      <selection activeCell="E19" sqref="E19"/>
    </sheetView>
  </sheetViews>
  <sheetFormatPr defaultColWidth="9.140625" defaultRowHeight="12.75" x14ac:dyDescent="0.2"/>
  <cols>
    <col min="1" max="16384" width="9.140625" style="1"/>
  </cols>
  <sheetData>
    <row r="1" spans="1:14" x14ac:dyDescent="0.2">
      <c r="A1" s="1" t="s">
        <v>21</v>
      </c>
      <c r="B1" s="1">
        <f>SPI!D2</f>
        <v>6</v>
      </c>
    </row>
    <row r="3" spans="1:14" x14ac:dyDescent="0.2">
      <c r="A3" s="10" t="s">
        <v>25</v>
      </c>
      <c r="D3" s="6" t="s">
        <v>31</v>
      </c>
      <c r="E3" s="1">
        <f>Dati!B4</f>
        <v>4</v>
      </c>
    </row>
    <row r="4" spans="1:14" x14ac:dyDescent="0.2">
      <c r="D4" s="1">
        <v>1</v>
      </c>
    </row>
    <row r="5" spans="1:14" x14ac:dyDescent="0.2">
      <c r="B5" s="6" t="s">
        <v>26</v>
      </c>
      <c r="C5" s="6" t="str">
        <f>IF(COLUMN(C5)&lt;$E$3,"triang "&amp;TEXT(COLUMN(C5)-1,"##"),"")</f>
        <v>triang 2</v>
      </c>
      <c r="D5" s="6" t="str">
        <f>IF(COLUMN(D5)&lt;$E$3,"triang "&amp;TEXT(COLUMN(D5)-1,"##"),"")</f>
        <v/>
      </c>
      <c r="E5" s="6" t="str">
        <f>IF(COLUMN(E5)-2&lt;$E$3,"triang "&amp;TEXT(COLUMN(E5)-1,"##"),"")</f>
        <v>triang 4</v>
      </c>
      <c r="F5" s="6" t="str">
        <f t="shared" ref="F5:M5" si="0">IF(COLUMN(F5)-2&lt;$E$3,"triang "&amp;TEXT(COLUMN(F5)-1,"##"),"")</f>
        <v/>
      </c>
      <c r="G5" s="6" t="str">
        <f t="shared" si="0"/>
        <v/>
      </c>
      <c r="H5" s="6" t="str">
        <f t="shared" si="0"/>
        <v/>
      </c>
      <c r="I5" s="6" t="str">
        <f t="shared" si="0"/>
        <v/>
      </c>
      <c r="J5" s="6" t="str">
        <f t="shared" si="0"/>
        <v/>
      </c>
      <c r="K5" s="6" t="str">
        <f t="shared" si="0"/>
        <v/>
      </c>
      <c r="L5" s="6" t="str">
        <f t="shared" si="0"/>
        <v/>
      </c>
      <c r="M5" s="6" t="str">
        <f t="shared" si="0"/>
        <v/>
      </c>
      <c r="N5" s="6" t="s">
        <v>34</v>
      </c>
    </row>
    <row r="6" spans="1:14" x14ac:dyDescent="0.2">
      <c r="A6" s="6" t="s">
        <v>32</v>
      </c>
      <c r="B6" s="3">
        <v>0</v>
      </c>
      <c r="C6" s="3">
        <v>0</v>
      </c>
      <c r="D6" s="3">
        <v>0</v>
      </c>
      <c r="E6" s="3">
        <v>0</v>
      </c>
      <c r="F6" s="3">
        <v>0</v>
      </c>
      <c r="G6" s="3">
        <v>0</v>
      </c>
      <c r="H6" s="3">
        <v>0</v>
      </c>
      <c r="I6" s="3">
        <v>0</v>
      </c>
      <c r="J6" s="3">
        <v>0</v>
      </c>
      <c r="K6" s="3">
        <v>0</v>
      </c>
      <c r="L6" s="3">
        <v>0</v>
      </c>
      <c r="M6" s="3">
        <v>0</v>
      </c>
    </row>
    <row r="7" spans="1:14" x14ac:dyDescent="0.2">
      <c r="A7" s="6" t="s">
        <v>33</v>
      </c>
      <c r="B7" s="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3">
        <v>0</v>
      </c>
      <c r="J7" s="3">
        <v>0</v>
      </c>
      <c r="K7" s="3">
        <v>0</v>
      </c>
      <c r="L7" s="3">
        <v>0</v>
      </c>
      <c r="M7" s="3">
        <v>0</v>
      </c>
    </row>
    <row r="8" spans="1:14" x14ac:dyDescent="0.2">
      <c r="A8" s="6" t="s">
        <v>27</v>
      </c>
      <c r="B8" s="3">
        <f>Dati!B8</f>
        <v>0</v>
      </c>
      <c r="C8" s="3">
        <f>B10</f>
        <v>24</v>
      </c>
      <c r="D8" s="3">
        <f t="shared" ref="D8:M8" si="1">C10</f>
        <v>24</v>
      </c>
      <c r="E8" s="3">
        <f t="shared" si="1"/>
        <v>0</v>
      </c>
      <c r="F8" s="3">
        <f t="shared" si="1"/>
        <v>0</v>
      </c>
      <c r="G8" s="3">
        <f t="shared" si="1"/>
        <v>0</v>
      </c>
      <c r="H8" s="3">
        <f t="shared" si="1"/>
        <v>0</v>
      </c>
      <c r="I8" s="3">
        <f t="shared" si="1"/>
        <v>0</v>
      </c>
      <c r="J8" s="3">
        <f t="shared" si="1"/>
        <v>0</v>
      </c>
      <c r="K8" s="3">
        <f t="shared" si="1"/>
        <v>0</v>
      </c>
      <c r="L8" s="3">
        <f t="shared" si="1"/>
        <v>0</v>
      </c>
      <c r="M8" s="3">
        <f t="shared" si="1"/>
        <v>0</v>
      </c>
    </row>
    <row r="9" spans="1:14" x14ac:dyDescent="0.2">
      <c r="A9" s="6" t="s">
        <v>28</v>
      </c>
      <c r="B9" s="3">
        <f>Dati!B9</f>
        <v>0</v>
      </c>
      <c r="C9" s="3">
        <f>B11</f>
        <v>0</v>
      </c>
      <c r="D9" s="3">
        <f t="shared" ref="D9:M9" si="2">C11</f>
        <v>10.5</v>
      </c>
      <c r="E9" s="3">
        <f t="shared" si="2"/>
        <v>10.5</v>
      </c>
      <c r="F9" s="3">
        <f t="shared" si="2"/>
        <v>0</v>
      </c>
      <c r="G9" s="3">
        <f t="shared" si="2"/>
        <v>0</v>
      </c>
      <c r="H9" s="3">
        <f t="shared" si="2"/>
        <v>0</v>
      </c>
      <c r="I9" s="3">
        <f t="shared" si="2"/>
        <v>0</v>
      </c>
      <c r="J9" s="3">
        <f t="shared" si="2"/>
        <v>0</v>
      </c>
      <c r="K9" s="3">
        <f t="shared" si="2"/>
        <v>0</v>
      </c>
      <c r="L9" s="3">
        <f t="shared" si="2"/>
        <v>0</v>
      </c>
      <c r="M9" s="3">
        <f t="shared" si="2"/>
        <v>0</v>
      </c>
    </row>
    <row r="10" spans="1:14" x14ac:dyDescent="0.2">
      <c r="A10" s="6" t="s">
        <v>29</v>
      </c>
      <c r="B10" s="3">
        <f>Dati!C8</f>
        <v>24</v>
      </c>
      <c r="C10" s="3">
        <f>Dati!D8</f>
        <v>24</v>
      </c>
      <c r="D10" s="3">
        <f>Dati!E8</f>
        <v>0</v>
      </c>
      <c r="E10" s="3">
        <f>Dati!F8</f>
        <v>0</v>
      </c>
      <c r="F10" s="3">
        <f>Dati!G8</f>
        <v>0</v>
      </c>
      <c r="G10" s="3">
        <f>Dati!H8</f>
        <v>0</v>
      </c>
      <c r="H10" s="3">
        <f>Dati!I8</f>
        <v>0</v>
      </c>
      <c r="I10" s="3">
        <f>Dati!J8</f>
        <v>0</v>
      </c>
      <c r="J10" s="3">
        <f>Dati!K8</f>
        <v>0</v>
      </c>
      <c r="K10" s="3">
        <f>Dati!L8</f>
        <v>0</v>
      </c>
      <c r="L10" s="3">
        <f>Dati!M8</f>
        <v>0</v>
      </c>
      <c r="M10" s="3">
        <f>Dati!N8</f>
        <v>0</v>
      </c>
    </row>
    <row r="11" spans="1:14" x14ac:dyDescent="0.2">
      <c r="A11" s="6" t="s">
        <v>30</v>
      </c>
      <c r="B11" s="3">
        <f>Dati!C9</f>
        <v>0</v>
      </c>
      <c r="C11" s="3">
        <f>Dati!D9</f>
        <v>10.5</v>
      </c>
      <c r="D11" s="3">
        <f>Dati!E9</f>
        <v>10.5</v>
      </c>
      <c r="E11" s="3">
        <f>Dati!F9</f>
        <v>0</v>
      </c>
      <c r="F11" s="3">
        <f>Dati!G9</f>
        <v>0</v>
      </c>
      <c r="G11" s="3">
        <f>Dati!H9</f>
        <v>0</v>
      </c>
      <c r="H11" s="3">
        <f>Dati!I9</f>
        <v>0</v>
      </c>
      <c r="I11" s="3">
        <f>Dati!J9</f>
        <v>0</v>
      </c>
      <c r="J11" s="3">
        <f>Dati!K9</f>
        <v>0</v>
      </c>
      <c r="K11" s="3">
        <f>Dati!L9</f>
        <v>0</v>
      </c>
      <c r="L11" s="3">
        <f>Dati!M9</f>
        <v>0</v>
      </c>
      <c r="M11" s="3">
        <f>Dati!N9</f>
        <v>0</v>
      </c>
    </row>
    <row r="12" spans="1:14" x14ac:dyDescent="0.2">
      <c r="A12" s="6" t="s">
        <v>35</v>
      </c>
      <c r="B12" s="3">
        <f>(B8+B10)/3</f>
        <v>8</v>
      </c>
      <c r="C12" s="3">
        <f t="shared" ref="C12:M12" si="3">(C8+C10)/3</f>
        <v>16</v>
      </c>
      <c r="D12" s="3">
        <f t="shared" si="3"/>
        <v>8</v>
      </c>
      <c r="E12" s="3">
        <f t="shared" si="3"/>
        <v>0</v>
      </c>
      <c r="F12" s="3">
        <f t="shared" si="3"/>
        <v>0</v>
      </c>
      <c r="G12" s="3">
        <f t="shared" si="3"/>
        <v>0</v>
      </c>
      <c r="H12" s="3">
        <f t="shared" si="3"/>
        <v>0</v>
      </c>
      <c r="I12" s="3">
        <f t="shared" si="3"/>
        <v>0</v>
      </c>
      <c r="J12" s="3">
        <f t="shared" si="3"/>
        <v>0</v>
      </c>
      <c r="K12" s="3">
        <f t="shared" si="3"/>
        <v>0</v>
      </c>
      <c r="L12" s="3">
        <f t="shared" si="3"/>
        <v>0</v>
      </c>
      <c r="M12" s="3">
        <f t="shared" si="3"/>
        <v>0</v>
      </c>
    </row>
    <row r="13" spans="1:14" x14ac:dyDescent="0.2">
      <c r="A13" s="6" t="s">
        <v>36</v>
      </c>
      <c r="B13" s="3">
        <f>(B9+B11)/3</f>
        <v>0</v>
      </c>
      <c r="C13" s="3">
        <f t="shared" ref="C13:M13" si="4">(C9+C11)/3</f>
        <v>3.5</v>
      </c>
      <c r="D13" s="3">
        <f t="shared" si="4"/>
        <v>7</v>
      </c>
      <c r="E13" s="3">
        <f t="shared" si="4"/>
        <v>3.5</v>
      </c>
      <c r="F13" s="3">
        <f t="shared" si="4"/>
        <v>0</v>
      </c>
      <c r="G13" s="3">
        <f t="shared" si="4"/>
        <v>0</v>
      </c>
      <c r="H13" s="3">
        <f t="shared" si="4"/>
        <v>0</v>
      </c>
      <c r="I13" s="3">
        <f t="shared" si="4"/>
        <v>0</v>
      </c>
      <c r="J13" s="3">
        <f t="shared" si="4"/>
        <v>0</v>
      </c>
      <c r="K13" s="3">
        <f t="shared" si="4"/>
        <v>0</v>
      </c>
      <c r="L13" s="3">
        <f t="shared" si="4"/>
        <v>0</v>
      </c>
      <c r="M13" s="3">
        <f t="shared" si="4"/>
        <v>0</v>
      </c>
    </row>
    <row r="14" spans="1:14" x14ac:dyDescent="0.2">
      <c r="A14" s="6" t="s">
        <v>37</v>
      </c>
      <c r="B14" s="9">
        <f>(B8*B11-B9*B10)/2</f>
        <v>0</v>
      </c>
      <c r="C14" s="9">
        <f t="shared" ref="C14:M14" si="5">(C8*C11-C9*C10)/2</f>
        <v>126</v>
      </c>
      <c r="D14" s="9">
        <f t="shared" si="5"/>
        <v>126</v>
      </c>
      <c r="E14" s="9">
        <f t="shared" si="5"/>
        <v>0</v>
      </c>
      <c r="F14" s="9">
        <f t="shared" si="5"/>
        <v>0</v>
      </c>
      <c r="G14" s="9">
        <f t="shared" si="5"/>
        <v>0</v>
      </c>
      <c r="H14" s="9">
        <f t="shared" si="5"/>
        <v>0</v>
      </c>
      <c r="I14" s="9">
        <f t="shared" si="5"/>
        <v>0</v>
      </c>
      <c r="J14" s="9">
        <f t="shared" si="5"/>
        <v>0</v>
      </c>
      <c r="K14" s="9">
        <f t="shared" si="5"/>
        <v>0</v>
      </c>
      <c r="L14" s="9">
        <f t="shared" si="5"/>
        <v>0</v>
      </c>
      <c r="M14" s="9">
        <f t="shared" si="5"/>
        <v>0</v>
      </c>
      <c r="N14" s="12">
        <f>SUM(B14:M14)</f>
        <v>252</v>
      </c>
    </row>
    <row r="15" spans="1:14" x14ac:dyDescent="0.2">
      <c r="A15" s="6" t="s">
        <v>38</v>
      </c>
      <c r="B15" s="11">
        <f>B14*B12</f>
        <v>0</v>
      </c>
      <c r="C15" s="11">
        <f t="shared" ref="C15:M15" si="6">C14*C12</f>
        <v>2016</v>
      </c>
      <c r="D15" s="11">
        <f t="shared" si="6"/>
        <v>1008</v>
      </c>
      <c r="E15" s="11">
        <f t="shared" si="6"/>
        <v>0</v>
      </c>
      <c r="F15" s="11">
        <f t="shared" si="6"/>
        <v>0</v>
      </c>
      <c r="G15" s="11">
        <f t="shared" si="6"/>
        <v>0</v>
      </c>
      <c r="H15" s="11">
        <f t="shared" si="6"/>
        <v>0</v>
      </c>
      <c r="I15" s="11">
        <f t="shared" si="6"/>
        <v>0</v>
      </c>
      <c r="J15" s="11">
        <f t="shared" si="6"/>
        <v>0</v>
      </c>
      <c r="K15" s="11">
        <f t="shared" si="6"/>
        <v>0</v>
      </c>
      <c r="L15" s="11">
        <f t="shared" si="6"/>
        <v>0</v>
      </c>
      <c r="M15" s="11">
        <f t="shared" si="6"/>
        <v>0</v>
      </c>
      <c r="N15" s="12">
        <f>SUM(B15:M15)</f>
        <v>3024</v>
      </c>
    </row>
    <row r="16" spans="1:14" x14ac:dyDescent="0.2">
      <c r="A16" s="6" t="s">
        <v>39</v>
      </c>
      <c r="B16" s="11">
        <f>B14*B13</f>
        <v>0</v>
      </c>
      <c r="C16" s="11">
        <f t="shared" ref="C16:M16" si="7">C14*C13</f>
        <v>441</v>
      </c>
      <c r="D16" s="11">
        <f t="shared" si="7"/>
        <v>882</v>
      </c>
      <c r="E16" s="11">
        <f t="shared" si="7"/>
        <v>0</v>
      </c>
      <c r="F16" s="11">
        <f t="shared" si="7"/>
        <v>0</v>
      </c>
      <c r="G16" s="11">
        <f t="shared" si="7"/>
        <v>0</v>
      </c>
      <c r="H16" s="11">
        <f t="shared" si="7"/>
        <v>0</v>
      </c>
      <c r="I16" s="11">
        <f t="shared" si="7"/>
        <v>0</v>
      </c>
      <c r="J16" s="11">
        <f t="shared" si="7"/>
        <v>0</v>
      </c>
      <c r="K16" s="11">
        <f t="shared" si="7"/>
        <v>0</v>
      </c>
      <c r="L16" s="11">
        <f t="shared" si="7"/>
        <v>0</v>
      </c>
      <c r="M16" s="11">
        <f t="shared" si="7"/>
        <v>0</v>
      </c>
      <c r="N16" s="12">
        <f>SUM(B16:M16)</f>
        <v>1323</v>
      </c>
    </row>
    <row r="18" spans="1:22" x14ac:dyDescent="0.2">
      <c r="A18" s="6" t="s">
        <v>12</v>
      </c>
      <c r="B18" s="3">
        <f>N15/N14</f>
        <v>12</v>
      </c>
      <c r="E18" s="7" t="s">
        <v>61</v>
      </c>
      <c r="H18" s="6" t="s">
        <v>60</v>
      </c>
      <c r="I18" s="3">
        <f>B18-F19</f>
        <v>11.28</v>
      </c>
      <c r="J18" s="3">
        <f>B18+F19</f>
        <v>12.72</v>
      </c>
      <c r="L18" s="3">
        <f>B18</f>
        <v>12</v>
      </c>
      <c r="M18" s="3">
        <f>B18</f>
        <v>12</v>
      </c>
    </row>
    <row r="19" spans="1:22" x14ac:dyDescent="0.2">
      <c r="A19" s="6" t="s">
        <v>13</v>
      </c>
      <c r="B19" s="3">
        <f>N16/N14</f>
        <v>5.25</v>
      </c>
      <c r="E19" s="29">
        <v>0.03</v>
      </c>
      <c r="F19" s="1">
        <f>E19*MAX(B24:B25)</f>
        <v>0.72</v>
      </c>
      <c r="I19" s="3">
        <f>B19</f>
        <v>5.25</v>
      </c>
      <c r="J19" s="3">
        <f>B19</f>
        <v>5.25</v>
      </c>
      <c r="L19" s="3">
        <f>B19-F19</f>
        <v>4.53</v>
      </c>
      <c r="M19" s="3">
        <f>B19+F19</f>
        <v>5.97</v>
      </c>
    </row>
    <row r="21" spans="1:22" x14ac:dyDescent="0.2">
      <c r="A21" s="10" t="s">
        <v>58</v>
      </c>
    </row>
    <row r="22" spans="1:22" x14ac:dyDescent="0.2">
      <c r="A22" s="6" t="s">
        <v>47</v>
      </c>
      <c r="B22" s="18">
        <f>MIN(Dati!B8:M8)</f>
        <v>0</v>
      </c>
      <c r="C22" s="6" t="s">
        <v>48</v>
      </c>
      <c r="D22" s="3">
        <f>MAX(Dati!B8:M8)</f>
        <v>24</v>
      </c>
      <c r="G22" s="7" t="s">
        <v>40</v>
      </c>
    </row>
    <row r="23" spans="1:22" x14ac:dyDescent="0.2">
      <c r="A23" s="6" t="s">
        <v>50</v>
      </c>
      <c r="B23" s="18">
        <f>MIN(Dati!B9:M9)</f>
        <v>0</v>
      </c>
      <c r="C23" s="6" t="s">
        <v>51</v>
      </c>
      <c r="D23" s="3">
        <f>MAX(Dati!B9:M9)</f>
        <v>10.5</v>
      </c>
      <c r="H23" s="20">
        <f>Dati!B7</f>
        <v>1</v>
      </c>
      <c r="I23" s="20">
        <f>Dati!C7</f>
        <v>2</v>
      </c>
      <c r="J23" s="20">
        <f>Dati!D7</f>
        <v>3</v>
      </c>
      <c r="K23" s="20">
        <f>Dati!E7</f>
        <v>4</v>
      </c>
      <c r="L23" s="20" t="str">
        <f>Dati!F7</f>
        <v/>
      </c>
      <c r="M23" s="20" t="str">
        <f>Dati!G7</f>
        <v/>
      </c>
      <c r="N23" s="20" t="str">
        <f>Dati!H7</f>
        <v/>
      </c>
      <c r="O23" s="20" t="str">
        <f>Dati!I7</f>
        <v/>
      </c>
      <c r="P23" s="20" t="str">
        <f>Dati!J7</f>
        <v/>
      </c>
      <c r="Q23" s="20" t="str">
        <f>Dati!K7</f>
        <v/>
      </c>
      <c r="R23" s="20" t="str">
        <f>Dati!L7</f>
        <v/>
      </c>
      <c r="S23" s="20" t="str">
        <f>Dati!M7</f>
        <v/>
      </c>
    </row>
    <row r="24" spans="1:22" x14ac:dyDescent="0.2">
      <c r="A24" s="6" t="s">
        <v>49</v>
      </c>
      <c r="B24" s="3">
        <f>D22-B22</f>
        <v>24</v>
      </c>
      <c r="C24" s="6" t="s">
        <v>53</v>
      </c>
      <c r="D24" s="2">
        <f>V26/B24</f>
        <v>7.3758582776192778E-6</v>
      </c>
      <c r="E24" s="6" t="s">
        <v>55</v>
      </c>
      <c r="G24" s="5" t="s">
        <v>14</v>
      </c>
      <c r="H24" s="21">
        <f>Dati!B8-$B$18</f>
        <v>-12</v>
      </c>
      <c r="I24" s="21">
        <f>Dati!C8-$B$18</f>
        <v>12</v>
      </c>
      <c r="J24" s="21">
        <f>Dati!D8-$B$18</f>
        <v>12</v>
      </c>
      <c r="K24" s="21">
        <f>IF(K23&lt;=$E$3,Dati!E8-$B$18,"")</f>
        <v>-12</v>
      </c>
      <c r="L24" s="21" t="str">
        <f>IF(L23&lt;=$E$3,Dati!F8-$B$18,"")</f>
        <v/>
      </c>
      <c r="M24" s="21" t="str">
        <f>IF(M23&lt;=$E$3,Dati!G8-$B$18,"")</f>
        <v/>
      </c>
      <c r="N24" s="21" t="str">
        <f>IF(N23&lt;=$E$3,Dati!H8-$B$18,"")</f>
        <v/>
      </c>
      <c r="O24" s="21" t="str">
        <f>IF(O23&lt;=$E$3,Dati!I8-$B$18,"")</f>
        <v/>
      </c>
      <c r="P24" s="21" t="str">
        <f>IF(P23&lt;=$E$3,Dati!J8-$B$18,"")</f>
        <v/>
      </c>
      <c r="Q24" s="21" t="str">
        <f>IF(Q23&lt;=$E$3,Dati!K8-$B$18,"")</f>
        <v/>
      </c>
      <c r="R24" s="21" t="str">
        <f>IF(R23&lt;=$E$3,Dati!L8-$B$18,"")</f>
        <v/>
      </c>
      <c r="S24" s="21" t="str">
        <f>IF(S23&lt;=$E$3,Dati!M8-$B$18,"")</f>
        <v/>
      </c>
    </row>
    <row r="25" spans="1:22" x14ac:dyDescent="0.2">
      <c r="A25" s="6" t="s">
        <v>52</v>
      </c>
      <c r="B25" s="3">
        <f>D23-B23</f>
        <v>10.5</v>
      </c>
      <c r="C25" s="6" t="s">
        <v>54</v>
      </c>
      <c r="D25" s="2">
        <f>V27/B25</f>
        <v>1.7091072600595302E-3</v>
      </c>
      <c r="E25" s="2">
        <f>MAX(V26:V27)/MAX(B24:B25)</f>
        <v>7.4773442627604442E-4</v>
      </c>
      <c r="G25" s="5" t="s">
        <v>15</v>
      </c>
      <c r="H25" s="21">
        <f>Dati!B9-$B$19</f>
        <v>-5.25</v>
      </c>
      <c r="I25" s="21">
        <f>Dati!C9-$B$19</f>
        <v>-5.25</v>
      </c>
      <c r="J25" s="21">
        <f>Dati!D9-$B$19</f>
        <v>5.25</v>
      </c>
      <c r="K25" s="21">
        <f>IF(K23&lt;=$E$3,Dati!E9-$B$19,"")</f>
        <v>5.25</v>
      </c>
      <c r="L25" s="21" t="str">
        <f>IF(L23&lt;=$E$3,Dati!F9-$B$19,"")</f>
        <v/>
      </c>
      <c r="M25" s="21" t="str">
        <f>IF(M23&lt;=$E$3,Dati!G9-$B$19,"")</f>
        <v/>
      </c>
      <c r="N25" s="21" t="str">
        <f>IF(N23&lt;=$E$3,Dati!H9-$B$19,"")</f>
        <v/>
      </c>
      <c r="O25" s="21" t="str">
        <f>IF(O23&lt;=$E$3,Dati!I9-$B$19,"")</f>
        <v/>
      </c>
      <c r="P25" s="21" t="str">
        <f>IF(P23&lt;=$E$3,Dati!J9-$B$19,"")</f>
        <v/>
      </c>
      <c r="Q25" s="21" t="str">
        <f>IF(Q23&lt;=$E$3,Dati!K9-$B$19,"")</f>
        <v/>
      </c>
      <c r="R25" s="21" t="str">
        <f>IF(R23&lt;=$E$3,Dati!L9-$B$19,"")</f>
        <v/>
      </c>
      <c r="S25" s="21" t="str">
        <f>IF(S23&lt;=$E$3,Dati!M9-$B$19,"")</f>
        <v/>
      </c>
      <c r="T25" s="6"/>
      <c r="U25" s="6"/>
      <c r="V25" s="6" t="s">
        <v>46</v>
      </c>
    </row>
    <row r="26" spans="1:22" x14ac:dyDescent="0.2">
      <c r="G26" s="1" t="s">
        <v>17</v>
      </c>
      <c r="H26" s="21">
        <f>SQRT(H24^2+H25^2)</f>
        <v>13.098186897429736</v>
      </c>
      <c r="I26" s="21">
        <f>SQRT(I24^2+I25^2)</f>
        <v>13.098186897429736</v>
      </c>
      <c r="J26" s="21">
        <f>SQRT(J24^2+J25^2)</f>
        <v>13.098186897429736</v>
      </c>
      <c r="K26" s="21">
        <f>IF(K23&lt;=$E$3,SQRT(K24^2+K25^2),"")</f>
        <v>13.098186897429736</v>
      </c>
      <c r="L26" s="21" t="str">
        <f t="shared" ref="L26:R26" si="8">IF(L23&lt;=$E$3,SQRT(L24^2+L25^2),"")</f>
        <v/>
      </c>
      <c r="M26" s="21" t="str">
        <f t="shared" si="8"/>
        <v/>
      </c>
      <c r="N26" s="21" t="str">
        <f t="shared" si="8"/>
        <v/>
      </c>
      <c r="O26" s="21" t="str">
        <f t="shared" si="8"/>
        <v/>
      </c>
      <c r="P26" s="21" t="str">
        <f t="shared" si="8"/>
        <v/>
      </c>
      <c r="Q26" s="21" t="str">
        <f t="shared" si="8"/>
        <v/>
      </c>
      <c r="R26" s="21" t="str">
        <f t="shared" si="8"/>
        <v/>
      </c>
      <c r="S26" s="21" t="str">
        <f>IF(S23&lt;=$E$3,SQRT(S24^2+S25^2),"")</f>
        <v/>
      </c>
      <c r="T26" s="2"/>
      <c r="U26" s="18" t="s">
        <v>7</v>
      </c>
      <c r="V26" s="2">
        <f>MAX(V30,V33,V36,V39,V42,V45,V48,V51,V54,V57,)</f>
        <v>1.7702059866286267E-4</v>
      </c>
    </row>
    <row r="27" spans="1:22" x14ac:dyDescent="0.2">
      <c r="G27" s="5" t="s">
        <v>16</v>
      </c>
      <c r="H27" s="22">
        <f>ATAN2(H24,H25)</f>
        <v>-2.7291822119924056</v>
      </c>
      <c r="I27" s="22">
        <f>ATAN2(I24,I25)</f>
        <v>-0.41241044159738732</v>
      </c>
      <c r="J27" s="22">
        <f>ATAN2(J24,J25)</f>
        <v>0.41241044159738732</v>
      </c>
      <c r="K27" s="22">
        <f>IF(K23&lt;=$E$3,ATAN2(K24,K25),"")</f>
        <v>2.7291822119924056</v>
      </c>
      <c r="L27" s="22" t="str">
        <f t="shared" ref="L27:R27" si="9">IF(L23&lt;=$E$3,ATAN2(L24,L25),"")</f>
        <v/>
      </c>
      <c r="M27" s="22" t="str">
        <f t="shared" si="9"/>
        <v/>
      </c>
      <c r="N27" s="22" t="str">
        <f t="shared" si="9"/>
        <v/>
      </c>
      <c r="O27" s="22" t="str">
        <f t="shared" si="9"/>
        <v/>
      </c>
      <c r="P27" s="22" t="str">
        <f t="shared" si="9"/>
        <v/>
      </c>
      <c r="Q27" s="22" t="str">
        <f t="shared" si="9"/>
        <v/>
      </c>
      <c r="R27" s="22" t="str">
        <f t="shared" si="9"/>
        <v/>
      </c>
      <c r="S27" s="22" t="str">
        <f>IF(S23&lt;=$E$3,ATAN2(S24,S25),"")</f>
        <v/>
      </c>
      <c r="T27" s="2"/>
      <c r="U27" s="19" t="s">
        <v>8</v>
      </c>
      <c r="V27" s="2">
        <f>MAX(V31,V34,V37,V40,V43,V46,V49,V52,V55,V58,)</f>
        <v>1.7945626230625067E-2</v>
      </c>
    </row>
    <row r="28" spans="1:22" x14ac:dyDescent="0.2">
      <c r="C28" s="6" t="s">
        <v>3</v>
      </c>
      <c r="E28" s="6" t="s">
        <v>9</v>
      </c>
      <c r="F28" s="1">
        <v>1E-3</v>
      </c>
    </row>
    <row r="29" spans="1:22" x14ac:dyDescent="0.2">
      <c r="A29" s="1" t="s">
        <v>4</v>
      </c>
      <c r="C29" s="1">
        <f>Dati!B12</f>
        <v>1</v>
      </c>
      <c r="D29" s="1" t="s">
        <v>10</v>
      </c>
      <c r="E29" s="1" t="s">
        <v>6</v>
      </c>
      <c r="F29" s="1" t="s">
        <v>11</v>
      </c>
      <c r="T29" s="6" t="s">
        <v>44</v>
      </c>
      <c r="U29" s="6" t="s">
        <v>45</v>
      </c>
      <c r="V29" s="6" t="s">
        <v>46</v>
      </c>
    </row>
    <row r="30" spans="1:22" x14ac:dyDescent="0.2">
      <c r="A30" s="1">
        <f>'Elab-Modi'!A6</f>
        <v>6</v>
      </c>
      <c r="B30" s="4" t="s">
        <v>0</v>
      </c>
      <c r="C30" s="14">
        <f>HLOOKUP(Elab!$C$29,'Elab-Modi'!$C$5:$AF$35,2)</f>
        <v>0.12906999999999999</v>
      </c>
      <c r="D30" s="14"/>
      <c r="E30" s="14"/>
      <c r="F30" s="14"/>
      <c r="G30" s="1" t="str">
        <f>IF(C30="","","Vx")</f>
        <v>Vx</v>
      </c>
      <c r="H30" s="2">
        <f>IF(OR(H$23="",$C30=""),"",H$26*(COS(H$27+$F31)-COS(H$27))+$D31)</f>
        <v>1.2907509866286264E-4</v>
      </c>
      <c r="I30" s="2">
        <f t="shared" ref="I30:S30" si="10">IF(OR(I$23="",$C30=""),"",I$26*(COS(I$27+$F31)-COS(I$27))+$D31)</f>
        <v>1.2906490129482382E-4</v>
      </c>
      <c r="J30" s="2">
        <f t="shared" si="10"/>
        <v>-1.7702059866286267E-4</v>
      </c>
      <c r="K30" s="2">
        <f t="shared" si="10"/>
        <v>-1.7701040129482386E-4</v>
      </c>
      <c r="L30" s="2" t="str">
        <f t="shared" si="10"/>
        <v/>
      </c>
      <c r="M30" s="2" t="str">
        <f t="shared" si="10"/>
        <v/>
      </c>
      <c r="N30" s="2" t="str">
        <f t="shared" si="10"/>
        <v/>
      </c>
      <c r="O30" s="2" t="str">
        <f t="shared" si="10"/>
        <v/>
      </c>
      <c r="P30" s="2" t="str">
        <f t="shared" si="10"/>
        <v/>
      </c>
      <c r="Q30" s="2" t="str">
        <f t="shared" si="10"/>
        <v/>
      </c>
      <c r="R30" s="2" t="str">
        <f t="shared" si="10"/>
        <v/>
      </c>
      <c r="S30" s="2" t="str">
        <f t="shared" si="10"/>
        <v/>
      </c>
      <c r="T30" s="2">
        <f>MIN(H30:S30)</f>
        <v>-1.7702059866286267E-4</v>
      </c>
      <c r="U30" s="2">
        <f>MAX(H30:S30)</f>
        <v>1.2907509866286264E-4</v>
      </c>
      <c r="V30" s="2">
        <f>MAX(-T30,U30)</f>
        <v>1.7702059866286267E-4</v>
      </c>
    </row>
    <row r="31" spans="1:22" x14ac:dyDescent="0.2">
      <c r="B31" s="4" t="s">
        <v>1</v>
      </c>
      <c r="C31" s="14">
        <f>HLOOKUP(Elab!$C$29,'Elab-Modi'!$C$5:$AF$35,3)</f>
        <v>17.245999999999999</v>
      </c>
      <c r="D31" s="14">
        <f>(C30-C32*$B$19)*$F$28</f>
        <v>-2.3972750000000015E-5</v>
      </c>
      <c r="E31" s="14">
        <f>(C31+C32*$B$18)*$F$28</f>
        <v>1.7595811999999999E-2</v>
      </c>
      <c r="F31" s="14">
        <f>C32*$F$28</f>
        <v>2.9150999999999999E-5</v>
      </c>
      <c r="G31" s="1" t="str">
        <f>IF(C30="","","Vy")</f>
        <v>Vy</v>
      </c>
      <c r="H31" s="2">
        <f>IF(OR(H$23="",$C30=""),"",H$26*(SIN(H$27+$F31)-SIN(H$27))+$E31)</f>
        <v>1.7246002230722719E-2</v>
      </c>
      <c r="I31" s="2">
        <f t="shared" ref="I31:S31" si="11">IF(OR(I$23="",$C30=""),"",I$26*(SIN(I$27+$F31)-SIN(I$27))+$E31)</f>
        <v>1.7945626230625067E-2</v>
      </c>
      <c r="J31" s="2">
        <f t="shared" si="11"/>
        <v>1.7945621769275825E-2</v>
      </c>
      <c r="K31" s="2">
        <f t="shared" si="11"/>
        <v>1.7245997769373477E-2</v>
      </c>
      <c r="L31" s="2" t="str">
        <f t="shared" si="11"/>
        <v/>
      </c>
      <c r="M31" s="2" t="str">
        <f t="shared" si="11"/>
        <v/>
      </c>
      <c r="N31" s="2" t="str">
        <f t="shared" si="11"/>
        <v/>
      </c>
      <c r="O31" s="2" t="str">
        <f t="shared" si="11"/>
        <v/>
      </c>
      <c r="P31" s="2" t="str">
        <f t="shared" si="11"/>
        <v/>
      </c>
      <c r="Q31" s="2" t="str">
        <f t="shared" si="11"/>
        <v/>
      </c>
      <c r="R31" s="2" t="str">
        <f t="shared" si="11"/>
        <v/>
      </c>
      <c r="S31" s="2" t="str">
        <f t="shared" si="11"/>
        <v/>
      </c>
      <c r="T31" s="2">
        <f>MIN(H31:S31)</f>
        <v>1.7245997769373477E-2</v>
      </c>
      <c r="U31" s="2">
        <f>MAX(H31:S31)</f>
        <v>1.7945626230625067E-2</v>
      </c>
      <c r="V31" s="2">
        <f>MAX(-T31,U31)</f>
        <v>1.7945626230625067E-2</v>
      </c>
    </row>
    <row r="32" spans="1:22" x14ac:dyDescent="0.2">
      <c r="A32" s="13"/>
      <c r="B32" s="13" t="s">
        <v>2</v>
      </c>
      <c r="C32" s="15">
        <f>HLOOKUP(Elab!$C$29,'Elab-Modi'!$C$5:$AF$35,4)</f>
        <v>2.9151E-2</v>
      </c>
      <c r="D32" s="15"/>
      <c r="E32" s="15"/>
      <c r="F32" s="15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</row>
    <row r="33" spans="1:22" x14ac:dyDescent="0.2">
      <c r="A33" s="1">
        <f>IF('Elab-Modi'!A9="","",'Elab-Modi'!A9)</f>
        <v>5</v>
      </c>
      <c r="B33" s="1" t="str">
        <f>IF('Elab-Modi'!B9="","",'Elab-Modi'!B9)</f>
        <v>Vx</v>
      </c>
      <c r="C33" s="2">
        <f>HLOOKUP(Elab!$C$29,'Elab-Modi'!$C$5:$AF$35,5)</f>
        <v>0.11774</v>
      </c>
      <c r="D33" s="2"/>
      <c r="E33" s="2"/>
      <c r="F33" s="2"/>
      <c r="G33" s="1" t="str">
        <f>IF(C33="","","Vx")</f>
        <v>Vx</v>
      </c>
      <c r="H33" s="2">
        <f t="shared" ref="H33:S33" si="12">IF(OR(H$23="",$C33=""),"",H$26*(COS(H$27+$F34)-COS(H$27))+$D34)</f>
        <v>1.1774425396576983E-4</v>
      </c>
      <c r="I33" s="2">
        <f t="shared" si="12"/>
        <v>1.177357460010629E-4</v>
      </c>
      <c r="J33" s="2">
        <f t="shared" si="12"/>
        <v>-1.6184775396576987E-4</v>
      </c>
      <c r="K33" s="2">
        <f t="shared" si="12"/>
        <v>-1.6183924600106294E-4</v>
      </c>
      <c r="L33" s="2" t="str">
        <f t="shared" si="12"/>
        <v/>
      </c>
      <c r="M33" s="2" t="str">
        <f t="shared" si="12"/>
        <v/>
      </c>
      <c r="N33" s="2" t="str">
        <f t="shared" si="12"/>
        <v/>
      </c>
      <c r="O33" s="2" t="str">
        <f t="shared" si="12"/>
        <v/>
      </c>
      <c r="P33" s="2" t="str">
        <f t="shared" si="12"/>
        <v/>
      </c>
      <c r="Q33" s="2" t="str">
        <f t="shared" si="12"/>
        <v/>
      </c>
      <c r="R33" s="2" t="str">
        <f t="shared" si="12"/>
        <v/>
      </c>
      <c r="S33" s="2" t="str">
        <f t="shared" si="12"/>
        <v/>
      </c>
      <c r="T33" s="2">
        <f>MIN(H33:S33)</f>
        <v>-1.6184775396576987E-4</v>
      </c>
      <c r="U33" s="2">
        <f>MAX(H33:S33)</f>
        <v>1.1774425396576983E-4</v>
      </c>
      <c r="V33" s="2">
        <f>MAX(-T33,U33)</f>
        <v>1.6184775396576987E-4</v>
      </c>
    </row>
    <row r="34" spans="1:22" x14ac:dyDescent="0.2">
      <c r="A34" s="1" t="str">
        <f>IF('Elab-Modi'!A10="","",'Elab-Modi'!A10)</f>
        <v/>
      </c>
      <c r="B34" s="1" t="str">
        <f>IF('Elab-Modi'!B10="","",'Elab-Modi'!B10)</f>
        <v>Vy</v>
      </c>
      <c r="C34" s="2">
        <f>HLOOKUP(Elab!$C$29,'Elab-Modi'!$C$5:$AF$35,6)</f>
        <v>15.596</v>
      </c>
      <c r="D34" s="14">
        <f>IF(C33="","",(C33-C35*$B$19)*$F$28)</f>
        <v>-2.2051750000000025E-5</v>
      </c>
      <c r="E34" s="14">
        <f>IF(C33="","",(C34+C35*$B$18)*$F$28)</f>
        <v>1.5915524E-2</v>
      </c>
      <c r="F34" s="14">
        <f>IF(C33="","",C35*$F$28)</f>
        <v>2.6627000000000001E-5</v>
      </c>
      <c r="G34" s="1" t="str">
        <f>IF(C33="","","Vy")</f>
        <v>Vy</v>
      </c>
      <c r="H34" s="2">
        <f t="shared" ref="H34:S34" si="13">IF(OR(H$23="",$C33=""),"",H$26*(SIN(H$27+$F34)-SIN(H$27))+$E34)</f>
        <v>1.5596001861154899E-2</v>
      </c>
      <c r="I34" s="2">
        <f t="shared" si="13"/>
        <v>1.6235049861079296E-2</v>
      </c>
      <c r="J34" s="2">
        <f t="shared" si="13"/>
        <v>1.6235046138845102E-2</v>
      </c>
      <c r="K34" s="2">
        <f t="shared" si="13"/>
        <v>1.5595998138920705E-2</v>
      </c>
      <c r="L34" s="2" t="str">
        <f t="shared" si="13"/>
        <v/>
      </c>
      <c r="M34" s="2" t="str">
        <f t="shared" si="13"/>
        <v/>
      </c>
      <c r="N34" s="2" t="str">
        <f t="shared" si="13"/>
        <v/>
      </c>
      <c r="O34" s="2" t="str">
        <f t="shared" si="13"/>
        <v/>
      </c>
      <c r="P34" s="2" t="str">
        <f t="shared" si="13"/>
        <v/>
      </c>
      <c r="Q34" s="2" t="str">
        <f t="shared" si="13"/>
        <v/>
      </c>
      <c r="R34" s="2" t="str">
        <f t="shared" si="13"/>
        <v/>
      </c>
      <c r="S34" s="2" t="str">
        <f t="shared" si="13"/>
        <v/>
      </c>
      <c r="T34" s="2">
        <f>MIN(H34:S34)</f>
        <v>1.5595998138920705E-2</v>
      </c>
      <c r="U34" s="2">
        <f>MAX(H34:S34)</f>
        <v>1.6235049861079296E-2</v>
      </c>
      <c r="V34" s="2">
        <f>MAX(-T34,U34)</f>
        <v>1.6235049861079296E-2</v>
      </c>
    </row>
    <row r="35" spans="1:22" x14ac:dyDescent="0.2">
      <c r="A35" s="13" t="str">
        <f>IF('Elab-Modi'!A11="","",'Elab-Modi'!A11)</f>
        <v/>
      </c>
      <c r="B35" s="13" t="str">
        <f>IF('Elab-Modi'!B11="","",'Elab-Modi'!B11)</f>
        <v>Rot</v>
      </c>
      <c r="C35" s="15">
        <f>HLOOKUP(Elab!$C$29,'Elab-Modi'!$C$5:$AF$35,7)</f>
        <v>2.6627000000000001E-2</v>
      </c>
      <c r="D35" s="15"/>
      <c r="E35" s="15"/>
      <c r="F35" s="15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</row>
    <row r="36" spans="1:22" x14ac:dyDescent="0.2">
      <c r="A36" s="1">
        <f>IF('Elab-Modi'!A12="","",'Elab-Modi'!A12)</f>
        <v>4</v>
      </c>
      <c r="B36" s="1" t="str">
        <f>IF('Elab-Modi'!B12="","",'Elab-Modi'!B12)</f>
        <v>Vx</v>
      </c>
      <c r="C36" s="2">
        <f>HLOOKUP(Elab!$C$29,'Elab-Modi'!$C$5:$AF$35,8)</f>
        <v>9.9301E-2</v>
      </c>
      <c r="D36" s="2"/>
      <c r="E36" s="2"/>
      <c r="F36" s="2"/>
      <c r="G36" s="1" t="str">
        <f>IF(C36="","","Vx")</f>
        <v>Vx</v>
      </c>
      <c r="H36" s="2">
        <f t="shared" ref="H36:S36" si="14">IF(OR(H$23="",$C36=""),"",H$26*(COS(H$27+$F37)-COS(H$27))+$D37)</f>
        <v>9.9304034519840582E-5</v>
      </c>
      <c r="I36" s="2">
        <f t="shared" si="14"/>
        <v>9.9297965460072086E-5</v>
      </c>
      <c r="J36" s="2">
        <f t="shared" si="14"/>
        <v>-1.3683653451984057E-4</v>
      </c>
      <c r="K36" s="2">
        <f t="shared" si="14"/>
        <v>-1.368304654600721E-4</v>
      </c>
      <c r="L36" s="2" t="str">
        <f t="shared" si="14"/>
        <v/>
      </c>
      <c r="M36" s="2" t="str">
        <f t="shared" si="14"/>
        <v/>
      </c>
      <c r="N36" s="2" t="str">
        <f t="shared" si="14"/>
        <v/>
      </c>
      <c r="O36" s="2" t="str">
        <f t="shared" si="14"/>
        <v/>
      </c>
      <c r="P36" s="2" t="str">
        <f t="shared" si="14"/>
        <v/>
      </c>
      <c r="Q36" s="2" t="str">
        <f t="shared" si="14"/>
        <v/>
      </c>
      <c r="R36" s="2" t="str">
        <f t="shared" si="14"/>
        <v/>
      </c>
      <c r="S36" s="2" t="str">
        <f t="shared" si="14"/>
        <v/>
      </c>
      <c r="T36" s="2">
        <f>MIN(H36:S36)</f>
        <v>-1.3683653451984057E-4</v>
      </c>
      <c r="U36" s="2">
        <f>MAX(H36:S36)</f>
        <v>9.9304034519840582E-5</v>
      </c>
      <c r="V36" s="2">
        <f>MAX(-T36,U36)</f>
        <v>1.3683653451984057E-4</v>
      </c>
    </row>
    <row r="37" spans="1:22" x14ac:dyDescent="0.2">
      <c r="A37" s="1" t="str">
        <f>IF('Elab-Modi'!A13="","",'Elab-Modi'!A13)</f>
        <v/>
      </c>
      <c r="B37" s="1" t="str">
        <f>IF('Elab-Modi'!B13="","",'Elab-Modi'!B13)</f>
        <v>Vy</v>
      </c>
      <c r="C37" s="2">
        <f>HLOOKUP(Elab!$C$29,'Elab-Modi'!$C$5:$AF$35,9)</f>
        <v>13.013999999999999</v>
      </c>
      <c r="D37" s="14">
        <f>IF(C36="","",(C36-C38*$B$19)*$F$28)</f>
        <v>-1.876625E-5</v>
      </c>
      <c r="E37" s="14">
        <f>IF(C36="","",(C37+C38*$B$18)*$F$28)</f>
        <v>1.3283868000000001E-2</v>
      </c>
      <c r="F37" s="14">
        <f>IF(C36="","",C38*$F$28)</f>
        <v>2.2488999999999998E-5</v>
      </c>
      <c r="G37" s="1" t="str">
        <f>IF(C36="","","Vy")</f>
        <v>Vy</v>
      </c>
      <c r="H37" s="2">
        <f t="shared" ref="H37:S37" si="15">IF(OR(H$23="",$C36=""),"",H$26*(SIN(H$27+$F37)-SIN(H$27))+$E37)</f>
        <v>1.3014001327630042E-2</v>
      </c>
      <c r="I37" s="2">
        <f t="shared" si="15"/>
        <v>1.3553737327584336E-2</v>
      </c>
      <c r="J37" s="2">
        <f t="shared" si="15"/>
        <v>1.3553734672370686E-2</v>
      </c>
      <c r="K37" s="2">
        <f t="shared" si="15"/>
        <v>1.3013998672415665E-2</v>
      </c>
      <c r="L37" s="2" t="str">
        <f t="shared" si="15"/>
        <v/>
      </c>
      <c r="M37" s="2" t="str">
        <f t="shared" si="15"/>
        <v/>
      </c>
      <c r="N37" s="2" t="str">
        <f t="shared" si="15"/>
        <v/>
      </c>
      <c r="O37" s="2" t="str">
        <f t="shared" si="15"/>
        <v/>
      </c>
      <c r="P37" s="2" t="str">
        <f t="shared" si="15"/>
        <v/>
      </c>
      <c r="Q37" s="2" t="str">
        <f t="shared" si="15"/>
        <v/>
      </c>
      <c r="R37" s="2" t="str">
        <f t="shared" si="15"/>
        <v/>
      </c>
      <c r="S37" s="2" t="str">
        <f t="shared" si="15"/>
        <v/>
      </c>
      <c r="T37" s="2">
        <f>MIN(H37:S37)</f>
        <v>1.3013998672415665E-2</v>
      </c>
      <c r="U37" s="2">
        <f>MAX(H37:S37)</f>
        <v>1.3553737327584336E-2</v>
      </c>
      <c r="V37" s="2">
        <f>MAX(-T37,U37)</f>
        <v>1.3553737327584336E-2</v>
      </c>
    </row>
    <row r="38" spans="1:22" x14ac:dyDescent="0.2">
      <c r="A38" s="13" t="str">
        <f>IF('Elab-Modi'!A14="","",'Elab-Modi'!A14)</f>
        <v/>
      </c>
      <c r="B38" s="13" t="str">
        <f>IF('Elab-Modi'!B14="","",'Elab-Modi'!B14)</f>
        <v>Rot</v>
      </c>
      <c r="C38" s="15">
        <f>HLOOKUP(Elab!$C$29,'Elab-Modi'!$C$5:$AF$35,10)</f>
        <v>2.2488999999999999E-2</v>
      </c>
      <c r="D38" s="15"/>
      <c r="E38" s="15"/>
      <c r="F38" s="15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</row>
    <row r="39" spans="1:22" x14ac:dyDescent="0.2">
      <c r="A39" s="1">
        <f>IF('Elab-Modi'!A15="","",'Elab-Modi'!A15)</f>
        <v>3</v>
      </c>
      <c r="B39" s="1" t="str">
        <f>IF('Elab-Modi'!B15="","",'Elab-Modi'!B15)</f>
        <v>Vx</v>
      </c>
      <c r="C39" s="2">
        <f>HLOOKUP(Elab!$C$29,'Elab-Modi'!$C$5:$AF$35,11)</f>
        <v>7.6124999999999998E-2</v>
      </c>
      <c r="D39" s="2"/>
      <c r="E39" s="2"/>
      <c r="F39" s="2"/>
      <c r="G39" s="1" t="str">
        <f>IF(C39="","","Vx")</f>
        <v>Vx</v>
      </c>
      <c r="H39" s="2">
        <f t="shared" ref="H39:S39" si="16">IF(OR(H$23="",$C39=""),"",H$26*(COS(H$27+$F40)-COS(H$27))+$D40)</f>
        <v>7.6126793452214341E-5</v>
      </c>
      <c r="I39" s="2">
        <f t="shared" si="16"/>
        <v>7.6123206539203955E-5</v>
      </c>
      <c r="J39" s="2">
        <f t="shared" si="16"/>
        <v>-1.0541129345221432E-4</v>
      </c>
      <c r="K39" s="2">
        <f t="shared" si="16"/>
        <v>-1.0540770653920394E-4</v>
      </c>
      <c r="L39" s="2" t="str">
        <f t="shared" si="16"/>
        <v/>
      </c>
      <c r="M39" s="2" t="str">
        <f t="shared" si="16"/>
        <v/>
      </c>
      <c r="N39" s="2" t="str">
        <f t="shared" si="16"/>
        <v/>
      </c>
      <c r="O39" s="2" t="str">
        <f t="shared" si="16"/>
        <v/>
      </c>
      <c r="P39" s="2" t="str">
        <f t="shared" si="16"/>
        <v/>
      </c>
      <c r="Q39" s="2" t="str">
        <f t="shared" si="16"/>
        <v/>
      </c>
      <c r="R39" s="2" t="str">
        <f t="shared" si="16"/>
        <v/>
      </c>
      <c r="S39" s="2" t="str">
        <f t="shared" si="16"/>
        <v/>
      </c>
      <c r="T39" s="2">
        <f>MIN(H39:S39)</f>
        <v>-1.0541129345221432E-4</v>
      </c>
      <c r="U39" s="2">
        <f>MAX(H39:S39)</f>
        <v>7.6126793452214341E-5</v>
      </c>
      <c r="V39" s="2">
        <f>MAX(-T39,U39)</f>
        <v>1.0541129345221432E-4</v>
      </c>
    </row>
    <row r="40" spans="1:22" x14ac:dyDescent="0.2">
      <c r="A40" s="1" t="str">
        <f>IF('Elab-Modi'!A16="","",'Elab-Modi'!A16)</f>
        <v/>
      </c>
      <c r="B40" s="1" t="str">
        <f>IF('Elab-Modi'!B16="","",'Elab-Modi'!B16)</f>
        <v>Vy</v>
      </c>
      <c r="C40" s="2">
        <f>HLOOKUP(Elab!$C$29,'Elab-Modi'!$C$5:$AF$35,12)</f>
        <v>9.9186999999999994</v>
      </c>
      <c r="D40" s="14">
        <f>IF(C39="","",(C39-C41*$B$19)*$F$28)</f>
        <v>-1.4642249999999995E-5</v>
      </c>
      <c r="E40" s="14">
        <f>IF(C39="","",(C40+C41*$B$18)*$F$28)</f>
        <v>1.0126168E-2</v>
      </c>
      <c r="F40" s="14">
        <f>IF(C39="","",C41*$F$28)</f>
        <v>1.7289E-5</v>
      </c>
      <c r="G40" s="1" t="str">
        <f>IF(C39="","","Vy")</f>
        <v>Vy</v>
      </c>
      <c r="H40" s="2">
        <f t="shared" ref="H40:S40" si="17">IF(OR(H$23="",$C39=""),"",H$26*(SIN(H$27+$F40)-SIN(H$27))+$E40)</f>
        <v>9.9187007846466384E-3</v>
      </c>
      <c r="I40" s="2">
        <f t="shared" si="17"/>
        <v>1.0333636784626711E-2</v>
      </c>
      <c r="J40" s="2">
        <f t="shared" si="17"/>
        <v>1.0333635215351905E-2</v>
      </c>
      <c r="K40" s="2">
        <f t="shared" si="17"/>
        <v>9.9186992153718328E-3</v>
      </c>
      <c r="L40" s="2" t="str">
        <f t="shared" si="17"/>
        <v/>
      </c>
      <c r="M40" s="2" t="str">
        <f t="shared" si="17"/>
        <v/>
      </c>
      <c r="N40" s="2" t="str">
        <f t="shared" si="17"/>
        <v/>
      </c>
      <c r="O40" s="2" t="str">
        <f t="shared" si="17"/>
        <v/>
      </c>
      <c r="P40" s="2" t="str">
        <f t="shared" si="17"/>
        <v/>
      </c>
      <c r="Q40" s="2" t="str">
        <f t="shared" si="17"/>
        <v/>
      </c>
      <c r="R40" s="2" t="str">
        <f t="shared" si="17"/>
        <v/>
      </c>
      <c r="S40" s="2" t="str">
        <f t="shared" si="17"/>
        <v/>
      </c>
      <c r="T40" s="2">
        <f>MIN(H40:S40)</f>
        <v>9.9186992153718328E-3</v>
      </c>
      <c r="U40" s="2">
        <f>MAX(H40:S40)</f>
        <v>1.0333636784626711E-2</v>
      </c>
      <c r="V40" s="2">
        <f>MAX(-T40,U40)</f>
        <v>1.0333636784626711E-2</v>
      </c>
    </row>
    <row r="41" spans="1:22" x14ac:dyDescent="0.2">
      <c r="A41" s="13" t="str">
        <f>IF('Elab-Modi'!A17="","",'Elab-Modi'!A17)</f>
        <v/>
      </c>
      <c r="B41" s="13" t="str">
        <f>IF('Elab-Modi'!B17="","",'Elab-Modi'!B17)</f>
        <v>Rot</v>
      </c>
      <c r="C41" s="15">
        <f>HLOOKUP(Elab!$C$29,'Elab-Modi'!$C$5:$AF$35,13)</f>
        <v>1.7288999999999999E-2</v>
      </c>
      <c r="D41" s="15"/>
      <c r="E41" s="15"/>
      <c r="F41" s="15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</row>
    <row r="42" spans="1:22" x14ac:dyDescent="0.2">
      <c r="A42" s="1">
        <f>IF('Elab-Modi'!A18="","",'Elab-Modi'!A18)</f>
        <v>2</v>
      </c>
      <c r="B42" s="1" t="str">
        <f>IF('Elab-Modi'!B18="","",'Elab-Modi'!B18)</f>
        <v>Vx</v>
      </c>
      <c r="C42" s="2">
        <f>HLOOKUP(Elab!$C$29,'Elab-Modi'!$C$5:$AF$35,14)</f>
        <v>5.0262000000000001E-2</v>
      </c>
      <c r="D42" s="2"/>
      <c r="E42" s="2"/>
      <c r="F42" s="2"/>
      <c r="G42" s="1" t="str">
        <f>IF(C42="","","Vx")</f>
        <v>Vx</v>
      </c>
      <c r="H42" s="2">
        <f t="shared" ref="H42:S42" si="18">IF(OR(H$23="",$C42=""),"",H$26*(COS(H$27+$F43)-COS(H$27))+$D43)</f>
        <v>5.0262791429213859E-5</v>
      </c>
      <c r="I42" s="2">
        <f t="shared" si="18"/>
        <v>5.0261208567175899E-5</v>
      </c>
      <c r="J42" s="2">
        <f t="shared" si="18"/>
        <v>-7.0331291429213865E-5</v>
      </c>
      <c r="K42" s="2">
        <f t="shared" si="18"/>
        <v>-7.0329708567175905E-5</v>
      </c>
      <c r="L42" s="2" t="str">
        <f t="shared" si="18"/>
        <v/>
      </c>
      <c r="M42" s="2" t="str">
        <f t="shared" si="18"/>
        <v/>
      </c>
      <c r="N42" s="2" t="str">
        <f t="shared" si="18"/>
        <v/>
      </c>
      <c r="O42" s="2" t="str">
        <f t="shared" si="18"/>
        <v/>
      </c>
      <c r="P42" s="2" t="str">
        <f t="shared" si="18"/>
        <v/>
      </c>
      <c r="Q42" s="2" t="str">
        <f t="shared" si="18"/>
        <v/>
      </c>
      <c r="R42" s="2" t="str">
        <f t="shared" si="18"/>
        <v/>
      </c>
      <c r="S42" s="2" t="str">
        <f t="shared" si="18"/>
        <v/>
      </c>
      <c r="T42" s="2">
        <f>MIN(H42:S42)</f>
        <v>-7.0331291429213865E-5</v>
      </c>
      <c r="U42" s="2">
        <f>MAX(H42:S42)</f>
        <v>5.0262791429213859E-5</v>
      </c>
      <c r="V42" s="2">
        <f>MAX(-T42,U42)</f>
        <v>7.0331291429213865E-5</v>
      </c>
    </row>
    <row r="43" spans="1:22" x14ac:dyDescent="0.2">
      <c r="A43" s="1" t="str">
        <f>IF('Elab-Modi'!A19="","",'Elab-Modi'!A19)</f>
        <v/>
      </c>
      <c r="B43" s="1" t="str">
        <f>IF('Elab-Modi'!B19="","",'Elab-Modi'!B19)</f>
        <v>Vy</v>
      </c>
      <c r="C43" s="2">
        <f>HLOOKUP(Elab!$C$29,'Elab-Modi'!$C$5:$AF$35,15)</f>
        <v>6.5953999999999997</v>
      </c>
      <c r="D43" s="14">
        <f>IF(C42="","",(C42-C44*$B$19)*$F$28)</f>
        <v>-1.0034250000000001E-5</v>
      </c>
      <c r="E43" s="14">
        <f>IF(C42="","",(C43+C44*$B$18)*$F$28)</f>
        <v>6.7332199999999998E-3</v>
      </c>
      <c r="F43" s="14">
        <f>IF(C42="","",C44*$F$28)</f>
        <v>1.1485000000000001E-5</v>
      </c>
      <c r="G43" s="1" t="str">
        <f>IF(C42="","","Vy")</f>
        <v>Vy</v>
      </c>
      <c r="H43" s="2">
        <f t="shared" ref="H43:S43" si="19">IF(OR(H$23="",$C42=""),"",H$26*(SIN(H$27+$F43)-SIN(H$27))+$E43)</f>
        <v>6.5954003462549695E-3</v>
      </c>
      <c r="I43" s="2">
        <f t="shared" si="19"/>
        <v>6.8710403462474449E-3</v>
      </c>
      <c r="J43" s="2">
        <f t="shared" si="19"/>
        <v>6.871039653745757E-3</v>
      </c>
      <c r="K43" s="2">
        <f t="shared" si="19"/>
        <v>6.5953996537525547E-3</v>
      </c>
      <c r="L43" s="2" t="str">
        <f t="shared" si="19"/>
        <v/>
      </c>
      <c r="M43" s="2" t="str">
        <f t="shared" si="19"/>
        <v/>
      </c>
      <c r="N43" s="2" t="str">
        <f t="shared" si="19"/>
        <v/>
      </c>
      <c r="O43" s="2" t="str">
        <f t="shared" si="19"/>
        <v/>
      </c>
      <c r="P43" s="2" t="str">
        <f t="shared" si="19"/>
        <v/>
      </c>
      <c r="Q43" s="2" t="str">
        <f t="shared" si="19"/>
        <v/>
      </c>
      <c r="R43" s="2" t="str">
        <f t="shared" si="19"/>
        <v/>
      </c>
      <c r="S43" s="2" t="str">
        <f t="shared" si="19"/>
        <v/>
      </c>
      <c r="T43" s="2">
        <f>MIN(H43:S43)</f>
        <v>6.5953996537525547E-3</v>
      </c>
      <c r="U43" s="2">
        <f>MAX(H43:S43)</f>
        <v>6.8710403462474449E-3</v>
      </c>
      <c r="V43" s="2">
        <f>MAX(-T43,U43)</f>
        <v>6.8710403462474449E-3</v>
      </c>
    </row>
    <row r="44" spans="1:22" x14ac:dyDescent="0.2">
      <c r="A44" s="13" t="str">
        <f>IF('Elab-Modi'!A20="","",'Elab-Modi'!A20)</f>
        <v/>
      </c>
      <c r="B44" s="13" t="str">
        <f>IF('Elab-Modi'!B20="","",'Elab-Modi'!B20)</f>
        <v>Rot</v>
      </c>
      <c r="C44" s="15">
        <f>HLOOKUP(Elab!$C$29,'Elab-Modi'!$C$5:$AF$35,16)</f>
        <v>1.1485E-2</v>
      </c>
      <c r="D44" s="15"/>
      <c r="E44" s="15"/>
      <c r="F44" s="15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</row>
    <row r="45" spans="1:22" x14ac:dyDescent="0.2">
      <c r="A45" s="1">
        <f>IF('Elab-Modi'!A21="","",'Elab-Modi'!A21)</f>
        <v>1</v>
      </c>
      <c r="B45" s="1" t="str">
        <f>IF('Elab-Modi'!B21="","",'Elab-Modi'!B21)</f>
        <v>Vx</v>
      </c>
      <c r="C45" s="2">
        <f>HLOOKUP(Elab!$C$29,'Elab-Modi'!$C$5:$AF$35,17)</f>
        <v>2.2506999999999999E-2</v>
      </c>
      <c r="D45" s="14"/>
      <c r="E45" s="14"/>
      <c r="F45" s="14"/>
      <c r="G45" s="1" t="str">
        <f>IF(C45="","","Vx")</f>
        <v>Vx</v>
      </c>
      <c r="H45" s="2">
        <f t="shared" ref="H45:S45" si="20">IF(OR(H$23="",$C45=""),"",H$26*(COS(H$27+$F46)-COS(H$27))+$D46)</f>
        <v>2.2507163778985897E-5</v>
      </c>
      <c r="I45" s="2">
        <f t="shared" si="20"/>
        <v>2.2506836222493002E-5</v>
      </c>
      <c r="J45" s="2">
        <f t="shared" si="20"/>
        <v>-3.2351463777531714E-5</v>
      </c>
      <c r="K45" s="2">
        <f t="shared" si="20"/>
        <v>-3.2351136222493012E-5</v>
      </c>
      <c r="L45" s="2" t="str">
        <f t="shared" si="20"/>
        <v/>
      </c>
      <c r="M45" s="2" t="str">
        <f t="shared" si="20"/>
        <v/>
      </c>
      <c r="N45" s="2" t="str">
        <f t="shared" si="20"/>
        <v/>
      </c>
      <c r="O45" s="2" t="str">
        <f t="shared" si="20"/>
        <v/>
      </c>
      <c r="P45" s="2" t="str">
        <f t="shared" si="20"/>
        <v/>
      </c>
      <c r="Q45" s="2" t="str">
        <f t="shared" si="20"/>
        <v/>
      </c>
      <c r="R45" s="2" t="str">
        <f t="shared" si="20"/>
        <v/>
      </c>
      <c r="S45" s="2" t="str">
        <f t="shared" si="20"/>
        <v/>
      </c>
      <c r="T45" s="2">
        <f>MIN(H45:S45)</f>
        <v>-3.2351463777531714E-5</v>
      </c>
      <c r="U45" s="2">
        <f>MAX(H45:S45)</f>
        <v>2.2507163778985897E-5</v>
      </c>
      <c r="V45" s="2">
        <f>MAX(-T45,U45)</f>
        <v>3.2351463777531714E-5</v>
      </c>
    </row>
    <row r="46" spans="1:22" x14ac:dyDescent="0.2">
      <c r="A46" s="1" t="str">
        <f>IF('Elab-Modi'!A22="","",'Elab-Modi'!A22)</f>
        <v/>
      </c>
      <c r="B46" s="1" t="str">
        <f>IF('Elab-Modi'!B22="","",'Elab-Modi'!B22)</f>
        <v>Vy</v>
      </c>
      <c r="C46" s="2">
        <f>HLOOKUP(Elab!$C$29,'Elab-Modi'!$C$5:$AF$35,18)</f>
        <v>3.0781999999999998</v>
      </c>
      <c r="D46" s="14">
        <f>IF(C45="","",(C45-C47*$B$19)*$F$28)</f>
        <v>-4.9221500000000033E-6</v>
      </c>
      <c r="E46" s="14">
        <f>IF(C45="","",(C46+C47*$B$18)*$F$28)</f>
        <v>3.1408951999999995E-3</v>
      </c>
      <c r="F46" s="14">
        <f>IF(C45="","",C47*$F$28)</f>
        <v>5.2246000000000008E-6</v>
      </c>
      <c r="G46" s="1" t="str">
        <f>IF(C45="","","Vy")</f>
        <v>Vy</v>
      </c>
      <c r="H46" s="2">
        <f t="shared" ref="H46:S46" si="21">IF(OR(H$23="",$C45=""),"",H$26*(SIN(H$27+$F46)-SIN(H$27))+$E46)</f>
        <v>3.0782000716509674E-3</v>
      </c>
      <c r="I46" s="2">
        <f t="shared" si="21"/>
        <v>3.2035904716529976E-3</v>
      </c>
      <c r="J46" s="2">
        <f t="shared" si="21"/>
        <v>3.2035903283468502E-3</v>
      </c>
      <c r="K46" s="2">
        <f t="shared" si="21"/>
        <v>3.0781999283448201E-3</v>
      </c>
      <c r="L46" s="2" t="str">
        <f t="shared" si="21"/>
        <v/>
      </c>
      <c r="M46" s="2" t="str">
        <f t="shared" si="21"/>
        <v/>
      </c>
      <c r="N46" s="2" t="str">
        <f t="shared" si="21"/>
        <v/>
      </c>
      <c r="O46" s="2" t="str">
        <f t="shared" si="21"/>
        <v/>
      </c>
      <c r="P46" s="2" t="str">
        <f t="shared" si="21"/>
        <v/>
      </c>
      <c r="Q46" s="2" t="str">
        <f t="shared" si="21"/>
        <v/>
      </c>
      <c r="R46" s="2" t="str">
        <f t="shared" si="21"/>
        <v/>
      </c>
      <c r="S46" s="2" t="str">
        <f t="shared" si="21"/>
        <v/>
      </c>
      <c r="T46" s="2">
        <f>MIN(H46:S46)</f>
        <v>3.0781999283448201E-3</v>
      </c>
      <c r="U46" s="2">
        <f>MAX(H46:S46)</f>
        <v>3.2035904716529976E-3</v>
      </c>
      <c r="V46" s="2">
        <f>MAX(-T46,U46)</f>
        <v>3.2035904716529976E-3</v>
      </c>
    </row>
    <row r="47" spans="1:22" x14ac:dyDescent="0.2">
      <c r="A47" s="13" t="str">
        <f>IF('Elab-Modi'!A23="","",'Elab-Modi'!A23)</f>
        <v/>
      </c>
      <c r="B47" s="13" t="str">
        <f>IF('Elab-Modi'!B23="","",'Elab-Modi'!B23)</f>
        <v>Rot</v>
      </c>
      <c r="C47" s="15">
        <f>HLOOKUP(Elab!$C$29,'Elab-Modi'!$C$5:$AF$35,19)</f>
        <v>5.2246000000000003E-3</v>
      </c>
      <c r="D47" s="15"/>
      <c r="E47" s="15"/>
      <c r="F47" s="15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</row>
    <row r="48" spans="1:22" x14ac:dyDescent="0.2">
      <c r="A48" s="1" t="str">
        <f>IF('Elab-Modi'!A24="","",'Elab-Modi'!A24)</f>
        <v/>
      </c>
      <c r="B48" s="1" t="str">
        <f>IF('Elab-Modi'!B24="","",'Elab-Modi'!B24)</f>
        <v/>
      </c>
      <c r="C48" s="2" t="str">
        <f>HLOOKUP(Elab!$C$29,'Elab-Modi'!$C$5:$AF$35,20)</f>
        <v/>
      </c>
      <c r="D48" s="2"/>
      <c r="E48" s="2"/>
      <c r="F48" s="2"/>
      <c r="G48" s="1" t="str">
        <f>IF(C48="","","Vx")</f>
        <v/>
      </c>
      <c r="H48" s="2" t="str">
        <f t="shared" ref="H48:S48" si="22">IF(OR(H$23="",$C48=""),"",H$26*(COS(H$27+$F49)-COS(H$27))+$D49)</f>
        <v/>
      </c>
      <c r="I48" s="2" t="str">
        <f t="shared" si="22"/>
        <v/>
      </c>
      <c r="J48" s="2" t="str">
        <f t="shared" si="22"/>
        <v/>
      </c>
      <c r="K48" s="2" t="str">
        <f t="shared" si="22"/>
        <v/>
      </c>
      <c r="L48" s="2" t="str">
        <f t="shared" si="22"/>
        <v/>
      </c>
      <c r="M48" s="2" t="str">
        <f t="shared" si="22"/>
        <v/>
      </c>
      <c r="N48" s="2" t="str">
        <f t="shared" si="22"/>
        <v/>
      </c>
      <c r="O48" s="2" t="str">
        <f t="shared" si="22"/>
        <v/>
      </c>
      <c r="P48" s="2" t="str">
        <f t="shared" si="22"/>
        <v/>
      </c>
      <c r="Q48" s="2" t="str">
        <f t="shared" si="22"/>
        <v/>
      </c>
      <c r="R48" s="2" t="str">
        <f t="shared" si="22"/>
        <v/>
      </c>
      <c r="S48" s="2" t="str">
        <f t="shared" si="22"/>
        <v/>
      </c>
      <c r="T48" s="2">
        <f>MIN(H48:S48)</f>
        <v>0</v>
      </c>
      <c r="U48" s="2">
        <f>MAX(H48:S48)</f>
        <v>0</v>
      </c>
      <c r="V48" s="2">
        <f>MAX(-T48,U48)</f>
        <v>0</v>
      </c>
    </row>
    <row r="49" spans="1:22" x14ac:dyDescent="0.2">
      <c r="A49" s="1" t="str">
        <f>IF('Elab-Modi'!A25="","",'Elab-Modi'!A25)</f>
        <v/>
      </c>
      <c r="B49" s="1" t="str">
        <f>IF('Elab-Modi'!B25="","",'Elab-Modi'!B25)</f>
        <v/>
      </c>
      <c r="C49" s="2" t="str">
        <f>HLOOKUP(Elab!$C$29,'Elab-Modi'!$C$5:$AF$35,21)</f>
        <v/>
      </c>
      <c r="D49" s="14" t="str">
        <f>IF(C48="","",(C48-C50*$B$19)*$F$28)</f>
        <v/>
      </c>
      <c r="E49" s="14" t="str">
        <f>IF(C48="","",(C49+C50*$B$18)*$F$28)</f>
        <v/>
      </c>
      <c r="F49" s="14" t="str">
        <f>IF(C48="","",C50*$F$28)</f>
        <v/>
      </c>
      <c r="G49" s="1" t="str">
        <f>IF(C48="","","Vy")</f>
        <v/>
      </c>
      <c r="H49" s="2" t="str">
        <f t="shared" ref="H49:S49" si="23">IF(OR(H$23="",$C48=""),"",H$26*(SIN(H$27+$F49)-SIN(H$27))+$E49)</f>
        <v/>
      </c>
      <c r="I49" s="2" t="str">
        <f t="shared" si="23"/>
        <v/>
      </c>
      <c r="J49" s="2" t="str">
        <f t="shared" si="23"/>
        <v/>
      </c>
      <c r="K49" s="2" t="str">
        <f t="shared" si="23"/>
        <v/>
      </c>
      <c r="L49" s="2" t="str">
        <f t="shared" si="23"/>
        <v/>
      </c>
      <c r="M49" s="2" t="str">
        <f t="shared" si="23"/>
        <v/>
      </c>
      <c r="N49" s="2" t="str">
        <f t="shared" si="23"/>
        <v/>
      </c>
      <c r="O49" s="2" t="str">
        <f t="shared" si="23"/>
        <v/>
      </c>
      <c r="P49" s="2" t="str">
        <f t="shared" si="23"/>
        <v/>
      </c>
      <c r="Q49" s="2" t="str">
        <f t="shared" si="23"/>
        <v/>
      </c>
      <c r="R49" s="2" t="str">
        <f t="shared" si="23"/>
        <v/>
      </c>
      <c r="S49" s="2" t="str">
        <f t="shared" si="23"/>
        <v/>
      </c>
      <c r="T49" s="2">
        <f>MIN(H49:S49)</f>
        <v>0</v>
      </c>
      <c r="U49" s="2">
        <f>MAX(H49:S49)</f>
        <v>0</v>
      </c>
      <c r="V49" s="2">
        <f>MAX(-T49,U49)</f>
        <v>0</v>
      </c>
    </row>
    <row r="50" spans="1:22" x14ac:dyDescent="0.2">
      <c r="A50" s="13" t="str">
        <f>IF('Elab-Modi'!A26="","",'Elab-Modi'!A26)</f>
        <v/>
      </c>
      <c r="B50" s="13" t="str">
        <f>IF('Elab-Modi'!B26="","",'Elab-Modi'!B26)</f>
        <v/>
      </c>
      <c r="C50" s="15" t="str">
        <f>HLOOKUP(Elab!$C$29,'Elab-Modi'!$C$5:$AF$35,22)</f>
        <v/>
      </c>
      <c r="D50" s="15"/>
      <c r="E50" s="15"/>
      <c r="F50" s="15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</row>
    <row r="51" spans="1:22" x14ac:dyDescent="0.2">
      <c r="A51" s="1" t="str">
        <f>IF('Elab-Modi'!A27="","",'Elab-Modi'!A27)</f>
        <v/>
      </c>
      <c r="B51" s="1" t="str">
        <f>IF('Elab-Modi'!B27="","",'Elab-Modi'!B27)</f>
        <v/>
      </c>
      <c r="C51" s="2" t="str">
        <f>HLOOKUP(Elab!$C$29,'Elab-Modi'!$C$5:$AF$35,23)</f>
        <v/>
      </c>
      <c r="D51" s="2"/>
      <c r="E51" s="2"/>
      <c r="F51" s="2"/>
      <c r="G51" s="1" t="str">
        <f>IF(C51="","","Vx")</f>
        <v/>
      </c>
      <c r="H51" s="2" t="str">
        <f t="shared" ref="H51:S51" si="24">IF(OR(H$23="",$C51=""),"",H$26*(COS(H$27+$F52)-COS(H$27))+$D52)</f>
        <v/>
      </c>
      <c r="I51" s="2" t="str">
        <f t="shared" si="24"/>
        <v/>
      </c>
      <c r="J51" s="2" t="str">
        <f t="shared" si="24"/>
        <v/>
      </c>
      <c r="K51" s="2" t="str">
        <f t="shared" si="24"/>
        <v/>
      </c>
      <c r="L51" s="2" t="str">
        <f t="shared" si="24"/>
        <v/>
      </c>
      <c r="M51" s="2" t="str">
        <f t="shared" si="24"/>
        <v/>
      </c>
      <c r="N51" s="2" t="str">
        <f t="shared" si="24"/>
        <v/>
      </c>
      <c r="O51" s="2" t="str">
        <f t="shared" si="24"/>
        <v/>
      </c>
      <c r="P51" s="2" t="str">
        <f t="shared" si="24"/>
        <v/>
      </c>
      <c r="Q51" s="2" t="str">
        <f t="shared" si="24"/>
        <v/>
      </c>
      <c r="R51" s="2" t="str">
        <f t="shared" si="24"/>
        <v/>
      </c>
      <c r="S51" s="2" t="str">
        <f t="shared" si="24"/>
        <v/>
      </c>
      <c r="T51" s="2">
        <f>MIN(H51:S51)</f>
        <v>0</v>
      </c>
      <c r="U51" s="2">
        <f>MAX(H51:S51)</f>
        <v>0</v>
      </c>
      <c r="V51" s="2">
        <f>MAX(-T51,U51)</f>
        <v>0</v>
      </c>
    </row>
    <row r="52" spans="1:22" x14ac:dyDescent="0.2">
      <c r="A52" s="1" t="str">
        <f>IF('Elab-Modi'!A28="","",'Elab-Modi'!A28)</f>
        <v/>
      </c>
      <c r="B52" s="1" t="str">
        <f>IF('Elab-Modi'!B28="","",'Elab-Modi'!B28)</f>
        <v/>
      </c>
      <c r="C52" s="2" t="str">
        <f>HLOOKUP(Elab!$C$29,'Elab-Modi'!$C$5:$AF$35,24)</f>
        <v/>
      </c>
      <c r="D52" s="14" t="str">
        <f>IF(C51="","",(C51-C53*$B$19)*$F$28)</f>
        <v/>
      </c>
      <c r="E52" s="14" t="str">
        <f>IF(C51="","",(C52+C53*$B$18)*$F$28)</f>
        <v/>
      </c>
      <c r="F52" s="14" t="str">
        <f>IF(C51="","",C53*$F$28)</f>
        <v/>
      </c>
      <c r="G52" s="1" t="str">
        <f>IF(C51="","","Vy")</f>
        <v/>
      </c>
      <c r="H52" s="2" t="str">
        <f t="shared" ref="H52:S52" si="25">IF(OR(H$23="",$C51=""),"",H$26*(SIN(H$27+$F52)-SIN(H$27))+$E52)</f>
        <v/>
      </c>
      <c r="I52" s="2" t="str">
        <f t="shared" si="25"/>
        <v/>
      </c>
      <c r="J52" s="2" t="str">
        <f t="shared" si="25"/>
        <v/>
      </c>
      <c r="K52" s="2" t="str">
        <f t="shared" si="25"/>
        <v/>
      </c>
      <c r="L52" s="2" t="str">
        <f t="shared" si="25"/>
        <v/>
      </c>
      <c r="M52" s="2" t="str">
        <f t="shared" si="25"/>
        <v/>
      </c>
      <c r="N52" s="2" t="str">
        <f t="shared" si="25"/>
        <v/>
      </c>
      <c r="O52" s="2" t="str">
        <f t="shared" si="25"/>
        <v/>
      </c>
      <c r="P52" s="2" t="str">
        <f t="shared" si="25"/>
        <v/>
      </c>
      <c r="Q52" s="2" t="str">
        <f t="shared" si="25"/>
        <v/>
      </c>
      <c r="R52" s="2" t="str">
        <f t="shared" si="25"/>
        <v/>
      </c>
      <c r="S52" s="2" t="str">
        <f t="shared" si="25"/>
        <v/>
      </c>
      <c r="T52" s="2">
        <f>MIN(H52:S52)</f>
        <v>0</v>
      </c>
      <c r="U52" s="2">
        <f>MAX(H52:S52)</f>
        <v>0</v>
      </c>
      <c r="V52" s="2">
        <f>MAX(-T52,U52)</f>
        <v>0</v>
      </c>
    </row>
    <row r="53" spans="1:22" x14ac:dyDescent="0.2">
      <c r="A53" s="13" t="str">
        <f>IF('Elab-Modi'!A29="","",'Elab-Modi'!A29)</f>
        <v/>
      </c>
      <c r="B53" s="13" t="str">
        <f>IF('Elab-Modi'!B29="","",'Elab-Modi'!B29)</f>
        <v/>
      </c>
      <c r="C53" s="15" t="str">
        <f>HLOOKUP(Elab!$C$29,'Elab-Modi'!$C$5:$AF$35,25)</f>
        <v/>
      </c>
      <c r="D53" s="15"/>
      <c r="E53" s="15"/>
      <c r="F53" s="15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</row>
    <row r="54" spans="1:22" x14ac:dyDescent="0.2">
      <c r="A54" s="1" t="str">
        <f>IF('Elab-Modi'!A30="","",'Elab-Modi'!A30)</f>
        <v/>
      </c>
      <c r="B54" s="1" t="str">
        <f>IF('Elab-Modi'!B30="","",'Elab-Modi'!B30)</f>
        <v/>
      </c>
      <c r="C54" s="2" t="str">
        <f>HLOOKUP(Elab!$C$29,'Elab-Modi'!$C$5:$AF$35,26)</f>
        <v/>
      </c>
      <c r="D54" s="2"/>
      <c r="E54" s="2"/>
      <c r="F54" s="2"/>
      <c r="G54" s="1" t="str">
        <f>IF(C54="","","Vx")</f>
        <v/>
      </c>
      <c r="H54" s="2" t="str">
        <f t="shared" ref="H54:S54" si="26">IF(OR(H$23="",$C54=""),"",H$26*(COS(H$27+$F55)-COS(H$27))+$D55)</f>
        <v/>
      </c>
      <c r="I54" s="2" t="str">
        <f t="shared" si="26"/>
        <v/>
      </c>
      <c r="J54" s="2" t="str">
        <f t="shared" si="26"/>
        <v/>
      </c>
      <c r="K54" s="2" t="str">
        <f t="shared" si="26"/>
        <v/>
      </c>
      <c r="L54" s="2" t="str">
        <f t="shared" si="26"/>
        <v/>
      </c>
      <c r="M54" s="2" t="str">
        <f t="shared" si="26"/>
        <v/>
      </c>
      <c r="N54" s="2" t="str">
        <f t="shared" si="26"/>
        <v/>
      </c>
      <c r="O54" s="2" t="str">
        <f t="shared" si="26"/>
        <v/>
      </c>
      <c r="P54" s="2" t="str">
        <f t="shared" si="26"/>
        <v/>
      </c>
      <c r="Q54" s="2" t="str">
        <f t="shared" si="26"/>
        <v/>
      </c>
      <c r="R54" s="2" t="str">
        <f t="shared" si="26"/>
        <v/>
      </c>
      <c r="S54" s="2" t="str">
        <f t="shared" si="26"/>
        <v/>
      </c>
      <c r="T54" s="2">
        <f>MIN(H54:S54)</f>
        <v>0</v>
      </c>
      <c r="U54" s="2">
        <f>MAX(H54:S54)</f>
        <v>0</v>
      </c>
      <c r="V54" s="2">
        <f>MAX(-T54,U54)</f>
        <v>0</v>
      </c>
    </row>
    <row r="55" spans="1:22" x14ac:dyDescent="0.2">
      <c r="A55" s="1" t="str">
        <f>IF('Elab-Modi'!A31="","",'Elab-Modi'!A31)</f>
        <v/>
      </c>
      <c r="B55" s="1" t="str">
        <f>IF('Elab-Modi'!B31="","",'Elab-Modi'!B31)</f>
        <v/>
      </c>
      <c r="C55" s="2" t="str">
        <f>HLOOKUP(Elab!$C$29,'Elab-Modi'!$C$5:$AF$35,27)</f>
        <v/>
      </c>
      <c r="D55" s="14" t="str">
        <f>IF(C54="","",(C54-C56*$B$19)*$F$28)</f>
        <v/>
      </c>
      <c r="E55" s="14" t="str">
        <f>IF(C54="","",(C55+C56*$B$18)*$F$28)</f>
        <v/>
      </c>
      <c r="F55" s="14" t="str">
        <f>IF(C54="","",C56*$F$28)</f>
        <v/>
      </c>
      <c r="G55" s="1" t="str">
        <f>IF(C54="","","Vy")</f>
        <v/>
      </c>
      <c r="H55" s="2" t="str">
        <f t="shared" ref="H55:S55" si="27">IF(OR(H$23="",$C54=""),"",H$26*(SIN(H$27+$F55)-SIN(H$27))+$E55)</f>
        <v/>
      </c>
      <c r="I55" s="2" t="str">
        <f t="shared" si="27"/>
        <v/>
      </c>
      <c r="J55" s="2" t="str">
        <f t="shared" si="27"/>
        <v/>
      </c>
      <c r="K55" s="2" t="str">
        <f t="shared" si="27"/>
        <v/>
      </c>
      <c r="L55" s="2" t="str">
        <f t="shared" si="27"/>
        <v/>
      </c>
      <c r="M55" s="2" t="str">
        <f t="shared" si="27"/>
        <v/>
      </c>
      <c r="N55" s="2" t="str">
        <f t="shared" si="27"/>
        <v/>
      </c>
      <c r="O55" s="2" t="str">
        <f t="shared" si="27"/>
        <v/>
      </c>
      <c r="P55" s="2" t="str">
        <f t="shared" si="27"/>
        <v/>
      </c>
      <c r="Q55" s="2" t="str">
        <f t="shared" si="27"/>
        <v/>
      </c>
      <c r="R55" s="2" t="str">
        <f t="shared" si="27"/>
        <v/>
      </c>
      <c r="S55" s="2" t="str">
        <f t="shared" si="27"/>
        <v/>
      </c>
      <c r="T55" s="2">
        <f>MIN(H55:S55)</f>
        <v>0</v>
      </c>
      <c r="U55" s="2">
        <f>MAX(H55:S55)</f>
        <v>0</v>
      </c>
      <c r="V55" s="2">
        <f>MAX(-T55,U55)</f>
        <v>0</v>
      </c>
    </row>
    <row r="56" spans="1:22" x14ac:dyDescent="0.2">
      <c r="A56" s="13" t="str">
        <f>IF('Elab-Modi'!A32="","",'Elab-Modi'!A32)</f>
        <v/>
      </c>
      <c r="B56" s="13" t="str">
        <f>IF('Elab-Modi'!B32="","",'Elab-Modi'!B32)</f>
        <v/>
      </c>
      <c r="C56" s="15" t="str">
        <f>HLOOKUP(Elab!$C$29,'Elab-Modi'!$C$5:$AF$35,28)</f>
        <v/>
      </c>
      <c r="D56" s="15"/>
      <c r="E56" s="15"/>
      <c r="F56" s="15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</row>
    <row r="57" spans="1:22" x14ac:dyDescent="0.2">
      <c r="A57" s="1" t="str">
        <f>IF('Elab-Modi'!A33="","",'Elab-Modi'!A33)</f>
        <v/>
      </c>
      <c r="B57" s="1" t="str">
        <f>IF('Elab-Modi'!B33="","",'Elab-Modi'!B33)</f>
        <v/>
      </c>
      <c r="C57" s="2" t="str">
        <f>HLOOKUP(Elab!$C$29,'Elab-Modi'!$C$5:$AF$35,29)</f>
        <v/>
      </c>
      <c r="D57" s="2"/>
      <c r="E57" s="2"/>
      <c r="F57" s="2"/>
      <c r="G57" s="1" t="str">
        <f>IF(C57="","","Vx")</f>
        <v/>
      </c>
      <c r="H57" s="2" t="str">
        <f t="shared" ref="H57:S57" si="28">IF(OR(H$23="",$C57=""),"",H$26*(COS(H$27+$F58)-COS(H$27))+$D58)</f>
        <v/>
      </c>
      <c r="I57" s="2" t="str">
        <f t="shared" si="28"/>
        <v/>
      </c>
      <c r="J57" s="2" t="str">
        <f t="shared" si="28"/>
        <v/>
      </c>
      <c r="K57" s="2" t="str">
        <f t="shared" si="28"/>
        <v/>
      </c>
      <c r="L57" s="2" t="str">
        <f t="shared" si="28"/>
        <v/>
      </c>
      <c r="M57" s="2" t="str">
        <f t="shared" si="28"/>
        <v/>
      </c>
      <c r="N57" s="2" t="str">
        <f t="shared" si="28"/>
        <v/>
      </c>
      <c r="O57" s="2" t="str">
        <f t="shared" si="28"/>
        <v/>
      </c>
      <c r="P57" s="2" t="str">
        <f t="shared" si="28"/>
        <v/>
      </c>
      <c r="Q57" s="2" t="str">
        <f t="shared" si="28"/>
        <v/>
      </c>
      <c r="R57" s="2" t="str">
        <f t="shared" si="28"/>
        <v/>
      </c>
      <c r="S57" s="2" t="str">
        <f t="shared" si="28"/>
        <v/>
      </c>
      <c r="T57" s="2">
        <f>MIN(H57:S57)</f>
        <v>0</v>
      </c>
      <c r="U57" s="2">
        <f>MAX(H57:S57)</f>
        <v>0</v>
      </c>
      <c r="V57" s="2">
        <f>MAX(-T57,U57)</f>
        <v>0</v>
      </c>
    </row>
    <row r="58" spans="1:22" x14ac:dyDescent="0.2">
      <c r="A58" s="1" t="str">
        <f>IF('Elab-Modi'!A34="","",'Elab-Modi'!A34)</f>
        <v/>
      </c>
      <c r="B58" s="1" t="str">
        <f>IF('Elab-Modi'!B34="","",'Elab-Modi'!B34)</f>
        <v/>
      </c>
      <c r="C58" s="2" t="str">
        <f>HLOOKUP(Elab!$C$29,'Elab-Modi'!$C$5:$AF$35,30)</f>
        <v/>
      </c>
      <c r="D58" s="14" t="str">
        <f>IF(C57="","",(C57-C59*$B$19)*$F$28)</f>
        <v/>
      </c>
      <c r="E58" s="14" t="str">
        <f>IF(C57="","",(C58+C59*$B$18)*$F$28)</f>
        <v/>
      </c>
      <c r="F58" s="14" t="str">
        <f>IF(C57="","",C59*$F$28)</f>
        <v/>
      </c>
      <c r="G58" s="1" t="str">
        <f>IF(C57="","","Vy")</f>
        <v/>
      </c>
      <c r="H58" s="2" t="str">
        <f t="shared" ref="H58:S58" si="29">IF(OR(H$23="",$C57=""),"",H$26*(SIN(H$27+$F58)-SIN(H$27))+$E58)</f>
        <v/>
      </c>
      <c r="I58" s="2" t="str">
        <f t="shared" si="29"/>
        <v/>
      </c>
      <c r="J58" s="2" t="str">
        <f t="shared" si="29"/>
        <v/>
      </c>
      <c r="K58" s="2" t="str">
        <f t="shared" si="29"/>
        <v/>
      </c>
      <c r="L58" s="2" t="str">
        <f t="shared" si="29"/>
        <v/>
      </c>
      <c r="M58" s="2" t="str">
        <f t="shared" si="29"/>
        <v/>
      </c>
      <c r="N58" s="2" t="str">
        <f t="shared" si="29"/>
        <v/>
      </c>
      <c r="O58" s="2" t="str">
        <f t="shared" si="29"/>
        <v/>
      </c>
      <c r="P58" s="2" t="str">
        <f t="shared" si="29"/>
        <v/>
      </c>
      <c r="Q58" s="2" t="str">
        <f t="shared" si="29"/>
        <v/>
      </c>
      <c r="R58" s="2" t="str">
        <f t="shared" si="29"/>
        <v/>
      </c>
      <c r="S58" s="2" t="str">
        <f t="shared" si="29"/>
        <v/>
      </c>
      <c r="T58" s="2">
        <f>MIN(H58:S58)</f>
        <v>0</v>
      </c>
      <c r="U58" s="2">
        <f>MAX(H58:S58)</f>
        <v>0</v>
      </c>
      <c r="V58" s="2">
        <f>MAX(-T58,U58)</f>
        <v>0</v>
      </c>
    </row>
    <row r="59" spans="1:22" x14ac:dyDescent="0.2">
      <c r="A59" s="13" t="str">
        <f>IF('Elab-Modi'!A35="","",'Elab-Modi'!A35)</f>
        <v/>
      </c>
      <c r="B59" s="13" t="str">
        <f>IF('Elab-Modi'!B35="","",'Elab-Modi'!B35)</f>
        <v/>
      </c>
      <c r="C59" s="15" t="str">
        <f>HLOOKUP(Elab!$C$29,'Elab-Modi'!$C$5:$AF$35,31)</f>
        <v/>
      </c>
      <c r="D59" s="15"/>
      <c r="E59" s="15"/>
      <c r="F59" s="15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</row>
    <row r="61" spans="1:22" x14ac:dyDescent="0.2">
      <c r="A61" s="10" t="s">
        <v>59</v>
      </c>
      <c r="E61" s="6" t="s">
        <v>56</v>
      </c>
      <c r="F61" s="1">
        <v>0.1</v>
      </c>
    </row>
    <row r="62" spans="1:22" x14ac:dyDescent="0.2">
      <c r="C62" s="6"/>
      <c r="E62" s="6" t="s">
        <v>9</v>
      </c>
      <c r="F62" s="2">
        <f>F61/E25*F28</f>
        <v>0.13373732235124156</v>
      </c>
    </row>
    <row r="63" spans="1:22" x14ac:dyDescent="0.2">
      <c r="A63" s="1" t="s">
        <v>4</v>
      </c>
      <c r="D63" s="1" t="s">
        <v>10</v>
      </c>
      <c r="E63" s="1" t="s">
        <v>6</v>
      </c>
      <c r="F63" s="1" t="s">
        <v>11</v>
      </c>
    </row>
    <row r="64" spans="1:22" x14ac:dyDescent="0.2">
      <c r="A64" s="1">
        <f>IF(A30="","",A30)</f>
        <v>6</v>
      </c>
      <c r="B64" s="1" t="str">
        <f>IF(B30="","",B30)</f>
        <v>Vx</v>
      </c>
      <c r="C64" s="14">
        <f>IF(C30="","",C30)</f>
        <v>0.12906999999999999</v>
      </c>
      <c r="D64" s="14"/>
      <c r="E64" s="14"/>
      <c r="F64" s="14"/>
      <c r="G64" s="1" t="str">
        <f>IF(G30="","","Vx")</f>
        <v>Vx</v>
      </c>
      <c r="H64" s="2">
        <f>IF(OR(H$23="",$C64=""),"",H$26*(COS(H$27+$F65)-COS(H$27))+$D65)</f>
        <v>1.7352617634051579E-2</v>
      </c>
      <c r="I64" s="2">
        <f t="shared" ref="I64:S64" si="30">IF(OR(I$23="",$C64=""),"",I$26*(COS(I$27+$F65)-COS(I$27))+$D65)</f>
        <v>1.7170231063140952E-2</v>
      </c>
      <c r="J64" s="2">
        <f t="shared" si="30"/>
        <v>-2.3764720422843038E-2</v>
      </c>
      <c r="K64" s="2">
        <f t="shared" si="30"/>
        <v>-2.358233385193241E-2</v>
      </c>
      <c r="L64" s="2" t="str">
        <f t="shared" si="30"/>
        <v/>
      </c>
      <c r="M64" s="2" t="str">
        <f t="shared" si="30"/>
        <v/>
      </c>
      <c r="N64" s="2" t="str">
        <f t="shared" si="30"/>
        <v/>
      </c>
      <c r="O64" s="2" t="str">
        <f t="shared" si="30"/>
        <v/>
      </c>
      <c r="P64" s="2" t="str">
        <f t="shared" si="30"/>
        <v/>
      </c>
      <c r="Q64" s="2" t="str">
        <f t="shared" si="30"/>
        <v/>
      </c>
      <c r="R64" s="2" t="str">
        <f t="shared" si="30"/>
        <v/>
      </c>
      <c r="S64" s="2" t="str">
        <f t="shared" si="30"/>
        <v/>
      </c>
      <c r="T64" s="2"/>
      <c r="U64" s="2"/>
      <c r="V64" s="2"/>
    </row>
    <row r="65" spans="1:22" x14ac:dyDescent="0.2">
      <c r="B65" s="1" t="str">
        <f t="shared" ref="B65:C93" si="31">IF(B31="","",B31)</f>
        <v>Vy</v>
      </c>
      <c r="C65" s="14">
        <f t="shared" si="31"/>
        <v>17.245999999999999</v>
      </c>
      <c r="D65" s="2">
        <f>(C30-C32*$B$19)*$F$62</f>
        <v>-3.206051394395728E-3</v>
      </c>
      <c r="E65" s="2">
        <f>(C31+C32*$B$18)*$F$62</f>
        <v>2.3532167814758442</v>
      </c>
      <c r="F65" s="2">
        <f>C32*$F$62</f>
        <v>3.8985766838610424E-3</v>
      </c>
      <c r="G65" s="1" t="str">
        <f>IF(G31="","","Vy")</f>
        <v>Vy</v>
      </c>
      <c r="H65" s="2">
        <f>IF(OR(H$23="",$C64=""),"",H$26*(SIN(H$27+$F65)-SIN(H$27))+$E65)</f>
        <v>2.3064738768399642</v>
      </c>
      <c r="I65" s="2">
        <f t="shared" ref="I65:S65" si="32">IF(OR(I$23="",$C64=""),"",I$26*(SIN(I$27+$F65)-SIN(I$27))+$E65)</f>
        <v>2.4000394802364986</v>
      </c>
      <c r="J65" s="2">
        <f t="shared" si="32"/>
        <v>2.3999596861117243</v>
      </c>
      <c r="K65" s="2">
        <f t="shared" si="32"/>
        <v>2.3063940827151899</v>
      </c>
      <c r="L65" s="2" t="str">
        <f t="shared" si="32"/>
        <v/>
      </c>
      <c r="M65" s="2" t="str">
        <f t="shared" si="32"/>
        <v/>
      </c>
      <c r="N65" s="2" t="str">
        <f t="shared" si="32"/>
        <v/>
      </c>
      <c r="O65" s="2" t="str">
        <f t="shared" si="32"/>
        <v/>
      </c>
      <c r="P65" s="2" t="str">
        <f t="shared" si="32"/>
        <v/>
      </c>
      <c r="Q65" s="2" t="str">
        <f t="shared" si="32"/>
        <v/>
      </c>
      <c r="R65" s="2" t="str">
        <f t="shared" si="32"/>
        <v/>
      </c>
      <c r="S65" s="2" t="str">
        <f t="shared" si="32"/>
        <v/>
      </c>
      <c r="T65" s="2"/>
      <c r="U65" s="2"/>
      <c r="V65" s="2"/>
    </row>
    <row r="66" spans="1:22" x14ac:dyDescent="0.2">
      <c r="A66" s="13"/>
      <c r="B66" s="13" t="str">
        <f t="shared" si="31"/>
        <v>Rot</v>
      </c>
      <c r="C66" s="15">
        <f t="shared" si="31"/>
        <v>2.9151E-2</v>
      </c>
      <c r="D66" s="15"/>
      <c r="E66" s="15"/>
      <c r="F66" s="15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</row>
    <row r="67" spans="1:22" x14ac:dyDescent="0.2">
      <c r="A67" s="1">
        <f>IF(A33="","",A33)</f>
        <v>5</v>
      </c>
      <c r="B67" s="1" t="str">
        <f t="shared" si="31"/>
        <v>Vx</v>
      </c>
      <c r="C67" s="14">
        <f t="shared" si="31"/>
        <v>0.11774</v>
      </c>
      <c r="D67" s="14"/>
      <c r="E67" s="14"/>
      <c r="F67" s="14"/>
      <c r="G67" s="1" t="str">
        <f>IF(G33="","","Vx")</f>
        <v>Vx</v>
      </c>
      <c r="H67" s="2">
        <f>IF(OR(H$23="",$C67=""),"",H$26*(COS(H$27+$F68)-COS(H$27))+$D68)</f>
        <v>1.5822278078918884E-2</v>
      </c>
      <c r="I67" s="2">
        <f t="shared" ref="I67" si="33">IF(OR(I$23="",$C67=""),"",I$26*(COS(I$27+$F68)-COS(I$27))+$D68)</f>
        <v>1.5670107563741074E-2</v>
      </c>
      <c r="J67" s="2">
        <f t="shared" ref="J67" si="34">IF(OR(J$23="",$C67=""),"",J$26*(COS(J$27+$F68)-COS(J$27))+$D68)</f>
        <v>-2.1720562075238328E-2</v>
      </c>
      <c r="K67" s="2">
        <f t="shared" ref="K67" si="35">IF(OR(K$23="",$C67=""),"",K$26*(COS(K$27+$F68)-COS(K$27))+$D68)</f>
        <v>-2.1568391560057611E-2</v>
      </c>
      <c r="L67" s="2" t="str">
        <f t="shared" ref="L67" si="36">IF(OR(L$23="",$C67=""),"",L$26*(COS(L$27+$F68)-COS(L$27))+$D68)</f>
        <v/>
      </c>
      <c r="M67" s="2" t="str">
        <f t="shared" ref="M67" si="37">IF(OR(M$23="",$C67=""),"",M$26*(COS(M$27+$F68)-COS(M$27))+$D68)</f>
        <v/>
      </c>
      <c r="N67" s="2" t="str">
        <f t="shared" ref="N67" si="38">IF(OR(N$23="",$C67=""),"",N$26*(COS(N$27+$F68)-COS(N$27))+$D68)</f>
        <v/>
      </c>
      <c r="O67" s="2" t="str">
        <f t="shared" ref="O67" si="39">IF(OR(O$23="",$C67=""),"",O$26*(COS(O$27+$F68)-COS(O$27))+$D68)</f>
        <v/>
      </c>
      <c r="P67" s="2" t="str">
        <f t="shared" ref="P67" si="40">IF(OR(P$23="",$C67=""),"",P$26*(COS(P$27+$F68)-COS(P$27))+$D68)</f>
        <v/>
      </c>
      <c r="Q67" s="2" t="str">
        <f t="shared" ref="Q67" si="41">IF(OR(Q$23="",$C67=""),"",Q$26*(COS(Q$27+$F68)-COS(Q$27))+$D68)</f>
        <v/>
      </c>
      <c r="R67" s="2" t="str">
        <f t="shared" ref="R67" si="42">IF(OR(R$23="",$C67=""),"",R$26*(COS(R$27+$F68)-COS(R$27))+$D68)</f>
        <v/>
      </c>
      <c r="S67" s="2" t="str">
        <f t="shared" ref="S67" si="43">IF(OR(S$23="",$C67=""),"",S$26*(COS(S$27+$F68)-COS(S$27))+$D68)</f>
        <v/>
      </c>
      <c r="T67" s="2"/>
      <c r="U67" s="2"/>
      <c r="V67" s="2"/>
    </row>
    <row r="68" spans="1:22" x14ac:dyDescent="0.2">
      <c r="B68" s="1" t="str">
        <f t="shared" si="31"/>
        <v>Vy</v>
      </c>
      <c r="C68" s="14">
        <f t="shared" si="31"/>
        <v>15.596</v>
      </c>
      <c r="D68" s="2">
        <f>IF(C33="","",(C33-C35*$B$19)*$F$62)</f>
        <v>-2.949141998158994E-3</v>
      </c>
      <c r="E68" s="2">
        <f>IF(C33="","",(C34+C35*$B$18)*$F$62)</f>
        <v>2.1284995635769213</v>
      </c>
      <c r="F68" s="2">
        <f>IF(C33="","",C35*$F$62)</f>
        <v>3.5610236822465093E-3</v>
      </c>
      <c r="G68" s="1" t="str">
        <f>IF(G34="","","Vy")</f>
        <v>Vy</v>
      </c>
      <c r="H68" s="2">
        <f>IF(OR(H$23="",$C67=""),"",H$26*(SIN(H$27+$F68)-SIN(H$27))+$E68)</f>
        <v>2.0858006570040009</v>
      </c>
      <c r="I68" s="2">
        <f t="shared" ref="I68" si="44">IF(OR(I$23="",$C67=""),"",I$26*(SIN(I$27+$F68)-SIN(I$27))+$E68)</f>
        <v>2.1712650447502355</v>
      </c>
      <c r="J68" s="2">
        <f t="shared" ref="J68" si="45">IF(OR(J$23="",$C67=""),"",J$26*(SIN(J$27+$F68)-SIN(J$27))+$E68)</f>
        <v>2.1711984701498444</v>
      </c>
      <c r="K68" s="2">
        <f t="shared" ref="K68" si="46">IF(OR(K$23="",$C67=""),"",K$26*(SIN(K$27+$F68)-SIN(K$27))+$E68)</f>
        <v>2.0857340824036092</v>
      </c>
      <c r="L68" s="2" t="str">
        <f t="shared" ref="L68" si="47">IF(OR(L$23="",$C67=""),"",L$26*(SIN(L$27+$F68)-SIN(L$27))+$E68)</f>
        <v/>
      </c>
      <c r="M68" s="2" t="str">
        <f t="shared" ref="M68" si="48">IF(OR(M$23="",$C67=""),"",M$26*(SIN(M$27+$F68)-SIN(M$27))+$E68)</f>
        <v/>
      </c>
      <c r="N68" s="2" t="str">
        <f t="shared" ref="N68" si="49">IF(OR(N$23="",$C67=""),"",N$26*(SIN(N$27+$F68)-SIN(N$27))+$E68)</f>
        <v/>
      </c>
      <c r="O68" s="2" t="str">
        <f t="shared" ref="O68" si="50">IF(OR(O$23="",$C67=""),"",O$26*(SIN(O$27+$F68)-SIN(O$27))+$E68)</f>
        <v/>
      </c>
      <c r="P68" s="2" t="str">
        <f t="shared" ref="P68" si="51">IF(OR(P$23="",$C67=""),"",P$26*(SIN(P$27+$F68)-SIN(P$27))+$E68)</f>
        <v/>
      </c>
      <c r="Q68" s="2" t="str">
        <f t="shared" ref="Q68" si="52">IF(OR(Q$23="",$C67=""),"",Q$26*(SIN(Q$27+$F68)-SIN(Q$27))+$E68)</f>
        <v/>
      </c>
      <c r="R68" s="2" t="str">
        <f t="shared" ref="R68" si="53">IF(OR(R$23="",$C67=""),"",R$26*(SIN(R$27+$F68)-SIN(R$27))+$E68)</f>
        <v/>
      </c>
      <c r="S68" s="2" t="str">
        <f t="shared" ref="S68" si="54">IF(OR(S$23="",$C67=""),"",S$26*(SIN(S$27+$F68)-SIN(S$27))+$E68)</f>
        <v/>
      </c>
      <c r="T68" s="2"/>
      <c r="U68" s="2"/>
      <c r="V68" s="2"/>
    </row>
    <row r="69" spans="1:22" x14ac:dyDescent="0.2">
      <c r="A69" s="13"/>
      <c r="B69" s="13" t="str">
        <f t="shared" si="31"/>
        <v>Rot</v>
      </c>
      <c r="C69" s="15">
        <f t="shared" si="31"/>
        <v>2.6627000000000001E-2</v>
      </c>
      <c r="D69" s="15"/>
      <c r="E69" s="15"/>
      <c r="F69" s="15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</row>
    <row r="70" spans="1:22" x14ac:dyDescent="0.2">
      <c r="A70" s="1">
        <f>IF(A36="","",A36)</f>
        <v>4</v>
      </c>
      <c r="B70" s="1" t="str">
        <f t="shared" si="31"/>
        <v>Vx</v>
      </c>
      <c r="C70" s="14">
        <f t="shared" si="31"/>
        <v>9.9301E-2</v>
      </c>
      <c r="D70" s="14"/>
      <c r="E70" s="14"/>
      <c r="F70" s="14"/>
      <c r="G70" s="1" t="str">
        <f>IF(G36="","","Vx")</f>
        <v>Vx</v>
      </c>
      <c r="H70" s="2">
        <f>IF(OR(H$23="",$C70=""),"",H$26*(COS(H$27+$F71)-COS(H$27))+$D71)</f>
        <v>1.3334500619837104E-2</v>
      </c>
      <c r="I70" s="2">
        <f t="shared" ref="I70" si="55">IF(OR(I$23="",$C70=""),"",I$26*(COS(I$27+$F71)-COS(I$27))+$D71)</f>
        <v>1.3225951462889254E-2</v>
      </c>
      <c r="J70" s="2">
        <f t="shared" ref="J70" si="56">IF(OR(J$23="",$C70=""),"",J$26*(COS(J$27+$F71)-COS(J$27))+$D71)</f>
        <v>-1.8353996670985077E-2</v>
      </c>
      <c r="K70" s="2">
        <f t="shared" ref="K70" si="57">IF(OR(K$23="",$C70=""),"",K$26*(COS(K$27+$F71)-COS(K$27))+$D71)</f>
        <v>-1.8245447514038681E-2</v>
      </c>
      <c r="L70" s="2" t="str">
        <f t="shared" ref="L70" si="58">IF(OR(L$23="",$C70=""),"",L$26*(COS(L$27+$F71)-COS(L$27))+$D71)</f>
        <v/>
      </c>
      <c r="M70" s="2" t="str">
        <f t="shared" ref="M70" si="59">IF(OR(M$23="",$C70=""),"",M$26*(COS(M$27+$F71)-COS(M$27))+$D71)</f>
        <v/>
      </c>
      <c r="N70" s="2" t="str">
        <f t="shared" ref="N70" si="60">IF(OR(N$23="",$C70=""),"",N$26*(COS(N$27+$F71)-COS(N$27))+$D71)</f>
        <v/>
      </c>
      <c r="O70" s="2" t="str">
        <f t="shared" ref="O70" si="61">IF(OR(O$23="",$C70=""),"",O$26*(COS(O$27+$F71)-COS(O$27))+$D71)</f>
        <v/>
      </c>
      <c r="P70" s="2" t="str">
        <f t="shared" ref="P70" si="62">IF(OR(P$23="",$C70=""),"",P$26*(COS(P$27+$F71)-COS(P$27))+$D71)</f>
        <v/>
      </c>
      <c r="Q70" s="2" t="str">
        <f t="shared" ref="Q70" si="63">IF(OR(Q$23="",$C70=""),"",Q$26*(COS(Q$27+$F71)-COS(Q$27))+$D71)</f>
        <v/>
      </c>
      <c r="R70" s="2" t="str">
        <f t="shared" ref="R70" si="64">IF(OR(R$23="",$C70=""),"",R$26*(COS(R$27+$F71)-COS(R$27))+$D71)</f>
        <v/>
      </c>
      <c r="S70" s="2" t="str">
        <f t="shared" ref="S70" si="65">IF(OR(S$23="",$C70=""),"",S$26*(COS(S$27+$F71)-COS(S$27))+$D71)</f>
        <v/>
      </c>
      <c r="T70" s="2"/>
      <c r="U70" s="2"/>
      <c r="V70" s="2"/>
    </row>
    <row r="71" spans="1:22" x14ac:dyDescent="0.2">
      <c r="B71" s="1" t="str">
        <f t="shared" si="31"/>
        <v>Vy</v>
      </c>
      <c r="C71" s="14">
        <f t="shared" si="31"/>
        <v>13.013999999999999</v>
      </c>
      <c r="D71" s="2">
        <f>IF(C36="","",(C36-C38*$B$19)*$F$62)</f>
        <v>-2.5097480255739865E-3</v>
      </c>
      <c r="E71" s="2">
        <f>IF(C36="","",(C37+C38*$B$18)*$F$62)</f>
        <v>1.7765489367873424</v>
      </c>
      <c r="F71" s="2">
        <f>IF(C36="","",C38*$F$62)</f>
        <v>3.0076186423570713E-3</v>
      </c>
      <c r="G71" s="1" t="str">
        <f>IF(G37="","","Vy")</f>
        <v>Vy</v>
      </c>
      <c r="H71" s="2">
        <f>IF(OR(H$23="",$C70=""),"",H$26*(SIN(H$27+$F71)-SIN(H$27))+$E71)</f>
        <v>1.7404813126195673</v>
      </c>
      <c r="I71" s="2">
        <f t="shared" ref="I71" si="66">IF(OR(I$23="",$C70=""),"",I$26*(SIN(I$27+$F71)-SIN(I$27))+$E71)</f>
        <v>1.8126640512112813</v>
      </c>
      <c r="J71" s="2">
        <f t="shared" ref="J71" si="67">IF(OR(J$23="",$C70=""),"",J$26*(SIN(J$27+$F71)-SIN(J$27))+$E71)</f>
        <v>1.8126165609551166</v>
      </c>
      <c r="K71" s="2">
        <f t="shared" ref="K71" si="68">IF(OR(K$23="",$C70=""),"",K$26*(SIN(K$27+$F71)-SIN(K$27))+$E71)</f>
        <v>1.7404338223634028</v>
      </c>
      <c r="L71" s="2" t="str">
        <f t="shared" ref="L71" si="69">IF(OR(L$23="",$C70=""),"",L$26*(SIN(L$27+$F71)-SIN(L$27))+$E71)</f>
        <v/>
      </c>
      <c r="M71" s="2" t="str">
        <f t="shared" ref="M71" si="70">IF(OR(M$23="",$C70=""),"",M$26*(SIN(M$27+$F71)-SIN(M$27))+$E71)</f>
        <v/>
      </c>
      <c r="N71" s="2" t="str">
        <f t="shared" ref="N71" si="71">IF(OR(N$23="",$C70=""),"",N$26*(SIN(N$27+$F71)-SIN(N$27))+$E71)</f>
        <v/>
      </c>
      <c r="O71" s="2" t="str">
        <f t="shared" ref="O71" si="72">IF(OR(O$23="",$C70=""),"",O$26*(SIN(O$27+$F71)-SIN(O$27))+$E71)</f>
        <v/>
      </c>
      <c r="P71" s="2" t="str">
        <f t="shared" ref="P71" si="73">IF(OR(P$23="",$C70=""),"",P$26*(SIN(P$27+$F71)-SIN(P$27))+$E71)</f>
        <v/>
      </c>
      <c r="Q71" s="2" t="str">
        <f t="shared" ref="Q71" si="74">IF(OR(Q$23="",$C70=""),"",Q$26*(SIN(Q$27+$F71)-SIN(Q$27))+$E71)</f>
        <v/>
      </c>
      <c r="R71" s="2" t="str">
        <f t="shared" ref="R71" si="75">IF(OR(R$23="",$C70=""),"",R$26*(SIN(R$27+$F71)-SIN(R$27))+$E71)</f>
        <v/>
      </c>
      <c r="S71" s="2" t="str">
        <f t="shared" ref="S71" si="76">IF(OR(S$23="",$C70=""),"",S$26*(SIN(S$27+$F71)-SIN(S$27))+$E71)</f>
        <v/>
      </c>
      <c r="T71" s="2"/>
      <c r="U71" s="2"/>
      <c r="V71" s="2"/>
    </row>
    <row r="72" spans="1:22" x14ac:dyDescent="0.2">
      <c r="A72" s="13"/>
      <c r="B72" s="13" t="str">
        <f t="shared" si="31"/>
        <v>Rot</v>
      </c>
      <c r="C72" s="15">
        <f t="shared" si="31"/>
        <v>2.2488999999999999E-2</v>
      </c>
      <c r="D72" s="15"/>
      <c r="E72" s="15"/>
      <c r="F72" s="15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</row>
    <row r="73" spans="1:22" x14ac:dyDescent="0.2">
      <c r="A73" s="1">
        <f>IF(A39="","",A39)</f>
        <v>3</v>
      </c>
      <c r="B73" s="1" t="str">
        <f t="shared" si="31"/>
        <v>Vx</v>
      </c>
      <c r="C73" s="14">
        <f t="shared" si="31"/>
        <v>7.6124999999999998E-2</v>
      </c>
      <c r="D73" s="14"/>
      <c r="E73" s="14"/>
      <c r="F73" s="14"/>
      <c r="G73" s="1" t="str">
        <f>IF(G39="","","Vx")</f>
        <v>Vx</v>
      </c>
      <c r="H73" s="2">
        <f>IF(OR(H$23="",$C73=""),"",H$26*(COS(H$27+$F74)-COS(H$27))+$D74)</f>
        <v>1.0212820018285725E-2</v>
      </c>
      <c r="I73" s="2">
        <f t="shared" ref="I73" si="77">IF(OR(I$23="",$C73=""),"",I$26*(COS(I$27+$F74)-COS(I$27))+$D74)</f>
        <v>1.0148665677254493E-2</v>
      </c>
      <c r="J73" s="2">
        <f t="shared" ref="J73" si="78">IF(OR(J$23="",$C73=""),"",J$26*(COS(J$27+$F74)-COS(J$27))+$D74)</f>
        <v>-1.4129250634680658E-2</v>
      </c>
      <c r="K73" s="2">
        <f t="shared" ref="K73" si="79">IF(OR(K$23="",$C73=""),"",K$26*(COS(K$27+$F74)-COS(K$27))+$D74)</f>
        <v>-1.4065096293649423E-2</v>
      </c>
      <c r="L73" s="2" t="str">
        <f t="shared" ref="L73" si="80">IF(OR(L$23="",$C73=""),"",L$26*(COS(L$27+$F74)-COS(L$27))+$D74)</f>
        <v/>
      </c>
      <c r="M73" s="2" t="str">
        <f t="shared" ref="M73" si="81">IF(OR(M$23="",$C73=""),"",M$26*(COS(M$27+$F74)-COS(M$27))+$D74)</f>
        <v/>
      </c>
      <c r="N73" s="2" t="str">
        <f t="shared" ref="N73" si="82">IF(OR(N$23="",$C73=""),"",N$26*(COS(N$27+$F74)-COS(N$27))+$D74)</f>
        <v/>
      </c>
      <c r="O73" s="2" t="str">
        <f t="shared" ref="O73" si="83">IF(OR(O$23="",$C73=""),"",O$26*(COS(O$27+$F74)-COS(O$27))+$D74)</f>
        <v/>
      </c>
      <c r="P73" s="2" t="str">
        <f t="shared" ref="P73" si="84">IF(OR(P$23="",$C73=""),"",P$26*(COS(P$27+$F74)-COS(P$27))+$D74)</f>
        <v/>
      </c>
      <c r="Q73" s="2" t="str">
        <f t="shared" ref="Q73" si="85">IF(OR(Q$23="",$C73=""),"",Q$26*(COS(Q$27+$F74)-COS(Q$27))+$D74)</f>
        <v/>
      </c>
      <c r="R73" s="2" t="str">
        <f t="shared" ref="R73" si="86">IF(OR(R$23="",$C73=""),"",R$26*(COS(R$27+$F74)-COS(R$27))+$D74)</f>
        <v/>
      </c>
      <c r="S73" s="2" t="str">
        <f t="shared" ref="S73" si="87">IF(OR(S$23="",$C73=""),"",S$26*(COS(S$27+$F74)-COS(S$27))+$D74)</f>
        <v/>
      </c>
      <c r="T73" s="2"/>
      <c r="U73" s="2"/>
      <c r="V73" s="2"/>
    </row>
    <row r="74" spans="1:22" x14ac:dyDescent="0.2">
      <c r="B74" s="1" t="str">
        <f t="shared" si="31"/>
        <v>Vy</v>
      </c>
      <c r="C74" s="14">
        <f t="shared" si="31"/>
        <v>9.9186999999999994</v>
      </c>
      <c r="D74" s="2">
        <f>IF(C39="","",(C39-C41*$B$19)*$F$62)</f>
        <v>-1.9582153081974659E-3</v>
      </c>
      <c r="E74" s="2">
        <f>IF(C39="","",(C40+C41*$B$18)*$F$62)</f>
        <v>1.3542465939988271</v>
      </c>
      <c r="F74" s="2">
        <f>IF(C39="","",C41*$F$62)</f>
        <v>2.3121845661306152E-3</v>
      </c>
      <c r="G74" s="1" t="str">
        <f>IF(G40="","","Vy")</f>
        <v>Vy</v>
      </c>
      <c r="H74" s="2">
        <f>IF(OR(H$23="",$C73=""),"",H$26*(SIN(H$27+$F74)-SIN(H$27))+$E74)</f>
        <v>1.3265144376901434</v>
      </c>
      <c r="I74" s="2">
        <f t="shared" ref="I74" si="88">IF(OR(I$23="",$C73=""),"",I$26*(SIN(I$27+$F74)-SIN(I$27))+$E74)</f>
        <v>1.3820068178317111</v>
      </c>
      <c r="J74" s="2">
        <f t="shared" ref="J74" si="89">IF(OR(J$23="",$C73=""),"",J$26*(SIN(J$27+$F74)-SIN(J$27))+$E74)</f>
        <v>1.3819787503075098</v>
      </c>
      <c r="K74" s="2">
        <f t="shared" ref="K74" si="90">IF(OR(K$23="",$C73=""),"",K$26*(SIN(K$27+$F74)-SIN(K$27))+$E74)</f>
        <v>1.3264863701659415</v>
      </c>
      <c r="L74" s="2" t="str">
        <f t="shared" ref="L74" si="91">IF(OR(L$23="",$C73=""),"",L$26*(SIN(L$27+$F74)-SIN(L$27))+$E74)</f>
        <v/>
      </c>
      <c r="M74" s="2" t="str">
        <f t="shared" ref="M74" si="92">IF(OR(M$23="",$C73=""),"",M$26*(SIN(M$27+$F74)-SIN(M$27))+$E74)</f>
        <v/>
      </c>
      <c r="N74" s="2" t="str">
        <f t="shared" ref="N74" si="93">IF(OR(N$23="",$C73=""),"",N$26*(SIN(N$27+$F74)-SIN(N$27))+$E74)</f>
        <v/>
      </c>
      <c r="O74" s="2" t="str">
        <f t="shared" ref="O74" si="94">IF(OR(O$23="",$C73=""),"",O$26*(SIN(O$27+$F74)-SIN(O$27))+$E74)</f>
        <v/>
      </c>
      <c r="P74" s="2" t="str">
        <f t="shared" ref="P74" si="95">IF(OR(P$23="",$C73=""),"",P$26*(SIN(P$27+$F74)-SIN(P$27))+$E74)</f>
        <v/>
      </c>
      <c r="Q74" s="2" t="str">
        <f t="shared" ref="Q74" si="96">IF(OR(Q$23="",$C73=""),"",Q$26*(SIN(Q$27+$F74)-SIN(Q$27))+$E74)</f>
        <v/>
      </c>
      <c r="R74" s="2" t="str">
        <f t="shared" ref="R74" si="97">IF(OR(R$23="",$C73=""),"",R$26*(SIN(R$27+$F74)-SIN(R$27))+$E74)</f>
        <v/>
      </c>
      <c r="S74" s="2" t="str">
        <f t="shared" ref="S74" si="98">IF(OR(S$23="",$C73=""),"",S$26*(SIN(S$27+$F74)-SIN(S$27))+$E74)</f>
        <v/>
      </c>
      <c r="T74" s="2"/>
      <c r="U74" s="2"/>
      <c r="V74" s="2"/>
    </row>
    <row r="75" spans="1:22" x14ac:dyDescent="0.2">
      <c r="A75" s="13"/>
      <c r="B75" s="13" t="str">
        <f t="shared" si="31"/>
        <v>Rot</v>
      </c>
      <c r="C75" s="15">
        <f t="shared" si="31"/>
        <v>1.7288999999999999E-2</v>
      </c>
      <c r="D75" s="15"/>
      <c r="E75" s="15"/>
      <c r="F75" s="15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</row>
    <row r="76" spans="1:22" x14ac:dyDescent="0.2">
      <c r="A76" s="1">
        <f>IF(A42="","",A42)</f>
        <v>2</v>
      </c>
      <c r="B76" s="1" t="str">
        <f t="shared" si="31"/>
        <v>Vx</v>
      </c>
      <c r="C76" s="14">
        <f t="shared" si="31"/>
        <v>5.0262000000000001E-2</v>
      </c>
      <c r="D76" s="14"/>
      <c r="E76" s="14"/>
      <c r="F76" s="14"/>
      <c r="G76" s="1" t="str">
        <f>IF(G42="","","Vx")</f>
        <v>Vx</v>
      </c>
      <c r="H76" s="2">
        <f>IF(OR(H$23="",$C76=""),"",H$26*(COS(H$27+$F77)-COS(H$27))+$D77)</f>
        <v>6.7360574035627875E-3</v>
      </c>
      <c r="I76" s="2">
        <f t="shared" ref="I76" si="99">IF(OR(I$23="",$C76=""),"",I$26*(COS(I$27+$F77)-COS(I$27))+$D77)</f>
        <v>6.7077468470207093E-3</v>
      </c>
      <c r="J76" s="2">
        <f t="shared" ref="J76" si="100">IF(OR(J$23="",$C76=""),"",J$26*(COS(J$27+$F77)-COS(J$27))+$D77)</f>
        <v>-9.4199648571672255E-3</v>
      </c>
      <c r="K76" s="2">
        <f t="shared" ref="K76" si="101">IF(OR(K$23="",$C76=""),"",K$26*(COS(K$27+$F77)-COS(K$27))+$D77)</f>
        <v>-9.3916543006280547E-3</v>
      </c>
      <c r="L76" s="2" t="str">
        <f t="shared" ref="L76" si="102">IF(OR(L$23="",$C76=""),"",L$26*(COS(L$27+$F77)-COS(L$27))+$D77)</f>
        <v/>
      </c>
      <c r="M76" s="2" t="str">
        <f t="shared" ref="M76" si="103">IF(OR(M$23="",$C76=""),"",M$26*(COS(M$27+$F77)-COS(M$27))+$D77)</f>
        <v/>
      </c>
      <c r="N76" s="2" t="str">
        <f t="shared" ref="N76" si="104">IF(OR(N$23="",$C76=""),"",N$26*(COS(N$27+$F77)-COS(N$27))+$D77)</f>
        <v/>
      </c>
      <c r="O76" s="2" t="str">
        <f t="shared" ref="O76" si="105">IF(OR(O$23="",$C76=""),"",O$26*(COS(O$27+$F77)-COS(O$27))+$D77)</f>
        <v/>
      </c>
      <c r="P76" s="2" t="str">
        <f t="shared" ref="P76" si="106">IF(OR(P$23="",$C76=""),"",P$26*(COS(P$27+$F77)-COS(P$27))+$D77)</f>
        <v/>
      </c>
      <c r="Q76" s="2" t="str">
        <f t="shared" ref="Q76" si="107">IF(OR(Q$23="",$C76=""),"",Q$26*(COS(Q$27+$F77)-COS(Q$27))+$D77)</f>
        <v/>
      </c>
      <c r="R76" s="2" t="str">
        <f t="shared" ref="R76" si="108">IF(OR(R$23="",$C76=""),"",R$26*(COS(R$27+$F77)-COS(R$27))+$D77)</f>
        <v/>
      </c>
      <c r="S76" s="2" t="str">
        <f t="shared" ref="S76" si="109">IF(OR(S$23="",$C76=""),"",S$26*(COS(S$27+$F77)-COS(S$27))+$D77)</f>
        <v/>
      </c>
      <c r="T76" s="2"/>
      <c r="U76" s="2"/>
      <c r="V76" s="2"/>
    </row>
    <row r="77" spans="1:22" x14ac:dyDescent="0.2">
      <c r="B77" s="1" t="str">
        <f t="shared" si="31"/>
        <v>Vy</v>
      </c>
      <c r="C77" s="14">
        <f t="shared" si="31"/>
        <v>6.5953999999999997</v>
      </c>
      <c r="D77" s="2">
        <f>IF(C42="","",(C42-C44*$B$19)*$F$62)</f>
        <v>-1.3419537268029458E-3</v>
      </c>
      <c r="E77" s="2">
        <f>IF(C42="","",(C43+C44*$B$18)*$F$62)</f>
        <v>0.90048281360182658</v>
      </c>
      <c r="F77" s="2">
        <f>IF(C42="","",C44*$F$62)</f>
        <v>1.5359731472040093E-3</v>
      </c>
      <c r="G77" s="1" t="str">
        <f>IF(G43="","","Vy")</f>
        <v>Vy</v>
      </c>
      <c r="H77" s="2">
        <f>IF(OR(H$23="",$C76=""),"",H$26*(SIN(H$27+$F77)-SIN(H$27))+$E77)</f>
        <v>0.88205733601699576</v>
      </c>
      <c r="I77" s="2">
        <f t="shared" ref="I77" si="110">IF(OR(I$23="",$C76=""),"",I$26*(SIN(I$27+$F77)-SIN(I$27))+$E77)</f>
        <v>0.91892067705514158</v>
      </c>
      <c r="J77" s="2">
        <f t="shared" ref="J77" si="111">IF(OR(J$23="",$C76=""),"",J$26*(SIN(J$27+$F77)-SIN(J$27))+$E77)</f>
        <v>0.91890829118665518</v>
      </c>
      <c r="K77" s="2">
        <f t="shared" ref="K77" si="112">IF(OR(K$23="",$C76=""),"",K$26*(SIN(K$27+$F77)-SIN(K$27))+$E77)</f>
        <v>0.8820449501485087</v>
      </c>
      <c r="L77" s="2" t="str">
        <f t="shared" ref="L77" si="113">IF(OR(L$23="",$C76=""),"",L$26*(SIN(L$27+$F77)-SIN(L$27))+$E77)</f>
        <v/>
      </c>
      <c r="M77" s="2" t="str">
        <f t="shared" ref="M77" si="114">IF(OR(M$23="",$C76=""),"",M$26*(SIN(M$27+$F77)-SIN(M$27))+$E77)</f>
        <v/>
      </c>
      <c r="N77" s="2" t="str">
        <f t="shared" ref="N77" si="115">IF(OR(N$23="",$C76=""),"",N$26*(SIN(N$27+$F77)-SIN(N$27))+$E77)</f>
        <v/>
      </c>
      <c r="O77" s="2" t="str">
        <f t="shared" ref="O77" si="116">IF(OR(O$23="",$C76=""),"",O$26*(SIN(O$27+$F77)-SIN(O$27))+$E77)</f>
        <v/>
      </c>
      <c r="P77" s="2" t="str">
        <f t="shared" ref="P77" si="117">IF(OR(P$23="",$C76=""),"",P$26*(SIN(P$27+$F77)-SIN(P$27))+$E77)</f>
        <v/>
      </c>
      <c r="Q77" s="2" t="str">
        <f t="shared" ref="Q77" si="118">IF(OR(Q$23="",$C76=""),"",Q$26*(SIN(Q$27+$F77)-SIN(Q$27))+$E77)</f>
        <v/>
      </c>
      <c r="R77" s="2" t="str">
        <f t="shared" ref="R77" si="119">IF(OR(R$23="",$C76=""),"",R$26*(SIN(R$27+$F77)-SIN(R$27))+$E77)</f>
        <v/>
      </c>
      <c r="S77" s="2" t="str">
        <f t="shared" ref="S77" si="120">IF(OR(S$23="",$C76=""),"",S$26*(SIN(S$27+$F77)-SIN(S$27))+$E77)</f>
        <v/>
      </c>
      <c r="T77" s="2"/>
      <c r="U77" s="2"/>
      <c r="V77" s="2"/>
    </row>
    <row r="78" spans="1:22" x14ac:dyDescent="0.2">
      <c r="A78" s="13"/>
      <c r="B78" s="13" t="str">
        <f t="shared" si="31"/>
        <v>Rot</v>
      </c>
      <c r="C78" s="15">
        <f t="shared" si="31"/>
        <v>1.1485E-2</v>
      </c>
      <c r="D78" s="15"/>
      <c r="E78" s="15"/>
      <c r="F78" s="15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</row>
    <row r="79" spans="1:22" x14ac:dyDescent="0.2">
      <c r="A79" s="1">
        <f>IF(A45="","",A45)</f>
        <v>1</v>
      </c>
      <c r="B79" s="1" t="str">
        <f t="shared" si="31"/>
        <v>Vx</v>
      </c>
      <c r="C79" s="14">
        <f t="shared" si="31"/>
        <v>2.2506999999999999E-2</v>
      </c>
      <c r="D79" s="14"/>
      <c r="E79" s="14"/>
      <c r="F79" s="14"/>
      <c r="G79" s="1" t="str">
        <f>IF(G45="","","Vx")</f>
        <v>Vx</v>
      </c>
      <c r="H79" s="2">
        <f>IF(OR(H$23="",$C79=""),"",H$26*(COS(H$27+$F80)-COS(H$27))+$D80)</f>
        <v>3.012954907042589E-3</v>
      </c>
      <c r="I79" s="2">
        <f t="shared" ref="I79" si="121">IF(OR(I$23="",$C79=""),"",I$26*(COS(I$27+$F80)-COS(I$27))+$D80)</f>
        <v>3.0070963243023349E-3</v>
      </c>
      <c r="J79" s="2">
        <f t="shared" ref="J79" si="122">IF(OR(J$23="",$C79=""),"",J$26*(COS(J$27+$F80)-COS(J$27))+$D80)</f>
        <v>-4.3295052294649175E-3</v>
      </c>
      <c r="K79" s="2">
        <f t="shared" ref="K79" si="123">IF(OR(K$23="",$C79=""),"",K$26*(COS(K$27+$F80)-COS(K$27))+$D80)</f>
        <v>-4.3236466467261175E-3</v>
      </c>
      <c r="L79" s="2" t="str">
        <f t="shared" ref="L79" si="124">IF(OR(L$23="",$C79=""),"",L$26*(COS(L$27+$F80)-COS(L$27))+$D80)</f>
        <v/>
      </c>
      <c r="M79" s="2" t="str">
        <f t="shared" ref="M79" si="125">IF(OR(M$23="",$C79=""),"",M$26*(COS(M$27+$F80)-COS(M$27))+$D80)</f>
        <v/>
      </c>
      <c r="N79" s="2" t="str">
        <f t="shared" ref="N79" si="126">IF(OR(N$23="",$C79=""),"",N$26*(COS(N$27+$F80)-COS(N$27))+$D80)</f>
        <v/>
      </c>
      <c r="O79" s="2" t="str">
        <f t="shared" ref="O79" si="127">IF(OR(O$23="",$C79=""),"",O$26*(COS(O$27+$F80)-COS(O$27))+$D80)</f>
        <v/>
      </c>
      <c r="P79" s="2" t="str">
        <f t="shared" ref="P79" si="128">IF(OR(P$23="",$C79=""),"",P$26*(COS(P$27+$F80)-COS(P$27))+$D80)</f>
        <v/>
      </c>
      <c r="Q79" s="2" t="str">
        <f t="shared" ref="Q79" si="129">IF(OR(Q$23="",$C79=""),"",Q$26*(COS(Q$27+$F80)-COS(Q$27))+$D80)</f>
        <v/>
      </c>
      <c r="R79" s="2" t="str">
        <f t="shared" ref="R79" si="130">IF(OR(R$23="",$C79=""),"",R$26*(COS(R$27+$F80)-COS(R$27))+$D80)</f>
        <v/>
      </c>
      <c r="S79" s="2" t="str">
        <f t="shared" ref="S79" si="131">IF(OR(S$23="",$C79=""),"",S$26*(COS(S$27+$F80)-COS(S$27))+$D80)</f>
        <v/>
      </c>
      <c r="T79" s="2"/>
      <c r="U79" s="2"/>
      <c r="V79" s="2"/>
    </row>
    <row r="80" spans="1:22" x14ac:dyDescent="0.2">
      <c r="B80" s="1" t="str">
        <f t="shared" si="31"/>
        <v>Vy</v>
      </c>
      <c r="C80" s="14">
        <f t="shared" si="31"/>
        <v>3.0781999999999998</v>
      </c>
      <c r="D80" s="2">
        <f>IF(C45="","",(C45-C47*$B$19)*$F$62)</f>
        <v>-6.5827516121116415E-4</v>
      </c>
      <c r="E80" s="2">
        <f>IF(C45="","",(C46+C47*$B$18)*$F$62)</f>
        <v>0.42005491383386728</v>
      </c>
      <c r="F80" s="2">
        <f>IF(C45="","",C47*$F$62)</f>
        <v>6.9872401435629671E-4</v>
      </c>
      <c r="G80" s="1" t="str">
        <f>IF(G46="","","Vy")</f>
        <v>Vy</v>
      </c>
      <c r="H80" s="2">
        <f>IF(OR(H$23="",$C79=""),"",H$26*(SIN(H$27+$F80)-SIN(H$27))+$E80)</f>
        <v>0.41167150790882107</v>
      </c>
      <c r="I80" s="2">
        <f t="shared" ref="I80" si="132">IF(OR(I$23="",$C79=""),"",I$26*(SIN(I$27+$F80)-SIN(I$27))+$E80)</f>
        <v>0.42844088288886156</v>
      </c>
      <c r="J80" s="2">
        <f t="shared" ref="J80" si="133">IF(OR(J$23="",$C79=""),"",J$26*(SIN(J$27+$F80)-SIN(J$27))+$E80)</f>
        <v>0.42843831975891278</v>
      </c>
      <c r="K80" s="2">
        <f t="shared" ref="K80" si="134">IF(OR(K$23="",$C79=""),"",K$26*(SIN(K$27+$F80)-SIN(K$27))+$E80)</f>
        <v>0.41166894477887228</v>
      </c>
      <c r="L80" s="2" t="str">
        <f t="shared" ref="L80" si="135">IF(OR(L$23="",$C79=""),"",L$26*(SIN(L$27+$F80)-SIN(L$27))+$E80)</f>
        <v/>
      </c>
      <c r="M80" s="2" t="str">
        <f t="shared" ref="M80" si="136">IF(OR(M$23="",$C79=""),"",M$26*(SIN(M$27+$F80)-SIN(M$27))+$E80)</f>
        <v/>
      </c>
      <c r="N80" s="2" t="str">
        <f t="shared" ref="N80" si="137">IF(OR(N$23="",$C79=""),"",N$26*(SIN(N$27+$F80)-SIN(N$27))+$E80)</f>
        <v/>
      </c>
      <c r="O80" s="2" t="str">
        <f t="shared" ref="O80" si="138">IF(OR(O$23="",$C79=""),"",O$26*(SIN(O$27+$F80)-SIN(O$27))+$E80)</f>
        <v/>
      </c>
      <c r="P80" s="2" t="str">
        <f t="shared" ref="P80" si="139">IF(OR(P$23="",$C79=""),"",P$26*(SIN(P$27+$F80)-SIN(P$27))+$E80)</f>
        <v/>
      </c>
      <c r="Q80" s="2" t="str">
        <f t="shared" ref="Q80" si="140">IF(OR(Q$23="",$C79=""),"",Q$26*(SIN(Q$27+$F80)-SIN(Q$27))+$E80)</f>
        <v/>
      </c>
      <c r="R80" s="2" t="str">
        <f t="shared" ref="R80" si="141">IF(OR(R$23="",$C79=""),"",R$26*(SIN(R$27+$F80)-SIN(R$27))+$E80)</f>
        <v/>
      </c>
      <c r="S80" s="2" t="str">
        <f t="shared" ref="S80" si="142">IF(OR(S$23="",$C79=""),"",S$26*(SIN(S$27+$F80)-SIN(S$27))+$E80)</f>
        <v/>
      </c>
      <c r="T80" s="2"/>
      <c r="U80" s="2"/>
      <c r="V80" s="2"/>
    </row>
    <row r="81" spans="1:22" x14ac:dyDescent="0.2">
      <c r="A81" s="13"/>
      <c r="B81" s="13" t="str">
        <f t="shared" si="31"/>
        <v>Rot</v>
      </c>
      <c r="C81" s="15">
        <f t="shared" si="31"/>
        <v>5.2246000000000003E-3</v>
      </c>
      <c r="D81" s="15"/>
      <c r="E81" s="15"/>
      <c r="F81" s="15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</row>
    <row r="82" spans="1:22" x14ac:dyDescent="0.2">
      <c r="A82" s="1" t="str">
        <f>IF(A48="","",A48)</f>
        <v/>
      </c>
      <c r="B82" s="1" t="str">
        <f t="shared" si="31"/>
        <v/>
      </c>
      <c r="C82" s="14" t="str">
        <f t="shared" si="31"/>
        <v/>
      </c>
      <c r="D82" s="14"/>
      <c r="E82" s="14"/>
      <c r="F82" s="14"/>
      <c r="G82" s="1" t="str">
        <f>IF(G48="","","Vx")</f>
        <v/>
      </c>
      <c r="H82" s="2" t="str">
        <f>IF(OR(H$23="",$C82=""),"",H$26*(COS(H$27+$F83)-COS(H$27))+$D83)</f>
        <v/>
      </c>
      <c r="I82" s="2" t="str">
        <f t="shared" ref="I82" si="143">IF(OR(I$23="",$C82=""),"",I$26*(COS(I$27+$F83)-COS(I$27))+$D83)</f>
        <v/>
      </c>
      <c r="J82" s="2" t="str">
        <f t="shared" ref="J82" si="144">IF(OR(J$23="",$C82=""),"",J$26*(COS(J$27+$F83)-COS(J$27))+$D83)</f>
        <v/>
      </c>
      <c r="K82" s="2" t="str">
        <f t="shared" ref="K82" si="145">IF(OR(K$23="",$C82=""),"",K$26*(COS(K$27+$F83)-COS(K$27))+$D83)</f>
        <v/>
      </c>
      <c r="L82" s="2" t="str">
        <f t="shared" ref="L82" si="146">IF(OR(L$23="",$C82=""),"",L$26*(COS(L$27+$F83)-COS(L$27))+$D83)</f>
        <v/>
      </c>
      <c r="M82" s="2" t="str">
        <f t="shared" ref="M82" si="147">IF(OR(M$23="",$C82=""),"",M$26*(COS(M$27+$F83)-COS(M$27))+$D83)</f>
        <v/>
      </c>
      <c r="N82" s="2" t="str">
        <f t="shared" ref="N82" si="148">IF(OR(N$23="",$C82=""),"",N$26*(COS(N$27+$F83)-COS(N$27))+$D83)</f>
        <v/>
      </c>
      <c r="O82" s="2" t="str">
        <f t="shared" ref="O82" si="149">IF(OR(O$23="",$C82=""),"",O$26*(COS(O$27+$F83)-COS(O$27))+$D83)</f>
        <v/>
      </c>
      <c r="P82" s="2" t="str">
        <f t="shared" ref="P82" si="150">IF(OR(P$23="",$C82=""),"",P$26*(COS(P$27+$F83)-COS(P$27))+$D83)</f>
        <v/>
      </c>
      <c r="Q82" s="2" t="str">
        <f t="shared" ref="Q82" si="151">IF(OR(Q$23="",$C82=""),"",Q$26*(COS(Q$27+$F83)-COS(Q$27))+$D83)</f>
        <v/>
      </c>
      <c r="R82" s="2" t="str">
        <f t="shared" ref="R82" si="152">IF(OR(R$23="",$C82=""),"",R$26*(COS(R$27+$F83)-COS(R$27))+$D83)</f>
        <v/>
      </c>
      <c r="S82" s="2" t="str">
        <f t="shared" ref="S82" si="153">IF(OR(S$23="",$C82=""),"",S$26*(COS(S$27+$F83)-COS(S$27))+$D83)</f>
        <v/>
      </c>
      <c r="T82" s="2"/>
      <c r="U82" s="2"/>
      <c r="V82" s="2"/>
    </row>
    <row r="83" spans="1:22" x14ac:dyDescent="0.2">
      <c r="B83" s="1" t="str">
        <f t="shared" si="31"/>
        <v/>
      </c>
      <c r="C83" s="14" t="str">
        <f t="shared" si="31"/>
        <v/>
      </c>
      <c r="D83" s="2" t="str">
        <f>IF(C48="","",(C48-C50*$B$19)*$F$62)</f>
        <v/>
      </c>
      <c r="E83" s="2" t="str">
        <f>IF(C48="","",(C49+C50*$B$18)*$F$62)</f>
        <v/>
      </c>
      <c r="F83" s="2" t="str">
        <f>IF(C48="","",C50*$F$62)</f>
        <v/>
      </c>
      <c r="G83" s="1" t="str">
        <f>IF(G49="","","Vy")</f>
        <v/>
      </c>
      <c r="H83" s="2" t="str">
        <f>IF(OR(H$23="",$C82=""),"",H$26*(SIN(H$27+$F83)-SIN(H$27))+$E83)</f>
        <v/>
      </c>
      <c r="I83" s="2" t="str">
        <f t="shared" ref="I83" si="154">IF(OR(I$23="",$C82=""),"",I$26*(SIN(I$27+$F83)-SIN(I$27))+$E83)</f>
        <v/>
      </c>
      <c r="J83" s="2" t="str">
        <f t="shared" ref="J83" si="155">IF(OR(J$23="",$C82=""),"",J$26*(SIN(J$27+$F83)-SIN(J$27))+$E83)</f>
        <v/>
      </c>
      <c r="K83" s="2" t="str">
        <f t="shared" ref="K83" si="156">IF(OR(K$23="",$C82=""),"",K$26*(SIN(K$27+$F83)-SIN(K$27))+$E83)</f>
        <v/>
      </c>
      <c r="L83" s="2" t="str">
        <f t="shared" ref="L83" si="157">IF(OR(L$23="",$C82=""),"",L$26*(SIN(L$27+$F83)-SIN(L$27))+$E83)</f>
        <v/>
      </c>
      <c r="M83" s="2" t="str">
        <f t="shared" ref="M83" si="158">IF(OR(M$23="",$C82=""),"",M$26*(SIN(M$27+$F83)-SIN(M$27))+$E83)</f>
        <v/>
      </c>
      <c r="N83" s="2" t="str">
        <f t="shared" ref="N83" si="159">IF(OR(N$23="",$C82=""),"",N$26*(SIN(N$27+$F83)-SIN(N$27))+$E83)</f>
        <v/>
      </c>
      <c r="O83" s="2" t="str">
        <f t="shared" ref="O83" si="160">IF(OR(O$23="",$C82=""),"",O$26*(SIN(O$27+$F83)-SIN(O$27))+$E83)</f>
        <v/>
      </c>
      <c r="P83" s="2" t="str">
        <f t="shared" ref="P83" si="161">IF(OR(P$23="",$C82=""),"",P$26*(SIN(P$27+$F83)-SIN(P$27))+$E83)</f>
        <v/>
      </c>
      <c r="Q83" s="2" t="str">
        <f t="shared" ref="Q83" si="162">IF(OR(Q$23="",$C82=""),"",Q$26*(SIN(Q$27+$F83)-SIN(Q$27))+$E83)</f>
        <v/>
      </c>
      <c r="R83" s="2" t="str">
        <f t="shared" ref="R83" si="163">IF(OR(R$23="",$C82=""),"",R$26*(SIN(R$27+$F83)-SIN(R$27))+$E83)</f>
        <v/>
      </c>
      <c r="S83" s="2" t="str">
        <f t="shared" ref="S83" si="164">IF(OR(S$23="",$C82=""),"",S$26*(SIN(S$27+$F83)-SIN(S$27))+$E83)</f>
        <v/>
      </c>
      <c r="T83" s="2"/>
      <c r="U83" s="2"/>
      <c r="V83" s="2"/>
    </row>
    <row r="84" spans="1:22" x14ac:dyDescent="0.2">
      <c r="A84" s="13"/>
      <c r="B84" s="13" t="str">
        <f t="shared" si="31"/>
        <v/>
      </c>
      <c r="C84" s="15" t="str">
        <f t="shared" si="31"/>
        <v/>
      </c>
      <c r="D84" s="15"/>
      <c r="E84" s="15"/>
      <c r="F84" s="15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</row>
    <row r="85" spans="1:22" x14ac:dyDescent="0.2">
      <c r="A85" s="1" t="str">
        <f>IF(A51="","",A51)</f>
        <v/>
      </c>
      <c r="B85" s="1" t="str">
        <f t="shared" si="31"/>
        <v/>
      </c>
      <c r="C85" s="14" t="str">
        <f t="shared" si="31"/>
        <v/>
      </c>
      <c r="D85" s="14"/>
      <c r="E85" s="14"/>
      <c r="F85" s="14"/>
      <c r="G85" s="1" t="str">
        <f>IF(G51="","","Vx")</f>
        <v/>
      </c>
      <c r="H85" s="2" t="str">
        <f>IF(OR(H$23="",$C85=""),"",H$26*(COS(H$27+$F86)-COS(H$27))+$D86)</f>
        <v/>
      </c>
      <c r="I85" s="2" t="str">
        <f t="shared" ref="I85" si="165">IF(OR(I$23="",$C85=""),"",I$26*(COS(I$27+$F86)-COS(I$27))+$D86)</f>
        <v/>
      </c>
      <c r="J85" s="2" t="str">
        <f t="shared" ref="J85" si="166">IF(OR(J$23="",$C85=""),"",J$26*(COS(J$27+$F86)-COS(J$27))+$D86)</f>
        <v/>
      </c>
      <c r="K85" s="2" t="str">
        <f t="shared" ref="K85" si="167">IF(OR(K$23="",$C85=""),"",K$26*(COS(K$27+$F86)-COS(K$27))+$D86)</f>
        <v/>
      </c>
      <c r="L85" s="2" t="str">
        <f t="shared" ref="L85" si="168">IF(OR(L$23="",$C85=""),"",L$26*(COS(L$27+$F86)-COS(L$27))+$D86)</f>
        <v/>
      </c>
      <c r="M85" s="2" t="str">
        <f t="shared" ref="M85" si="169">IF(OR(M$23="",$C85=""),"",M$26*(COS(M$27+$F86)-COS(M$27))+$D86)</f>
        <v/>
      </c>
      <c r="N85" s="2" t="str">
        <f t="shared" ref="N85" si="170">IF(OR(N$23="",$C85=""),"",N$26*(COS(N$27+$F86)-COS(N$27))+$D86)</f>
        <v/>
      </c>
      <c r="O85" s="2" t="str">
        <f t="shared" ref="O85" si="171">IF(OR(O$23="",$C85=""),"",O$26*(COS(O$27+$F86)-COS(O$27))+$D86)</f>
        <v/>
      </c>
      <c r="P85" s="2" t="str">
        <f t="shared" ref="P85" si="172">IF(OR(P$23="",$C85=""),"",P$26*(COS(P$27+$F86)-COS(P$27))+$D86)</f>
        <v/>
      </c>
      <c r="Q85" s="2" t="str">
        <f t="shared" ref="Q85" si="173">IF(OR(Q$23="",$C85=""),"",Q$26*(COS(Q$27+$F86)-COS(Q$27))+$D86)</f>
        <v/>
      </c>
      <c r="R85" s="2" t="str">
        <f t="shared" ref="R85" si="174">IF(OR(R$23="",$C85=""),"",R$26*(COS(R$27+$F86)-COS(R$27))+$D86)</f>
        <v/>
      </c>
      <c r="S85" s="2" t="str">
        <f t="shared" ref="S85" si="175">IF(OR(S$23="",$C85=""),"",S$26*(COS(S$27+$F86)-COS(S$27))+$D86)</f>
        <v/>
      </c>
      <c r="T85" s="2"/>
      <c r="U85" s="2"/>
      <c r="V85" s="2"/>
    </row>
    <row r="86" spans="1:22" x14ac:dyDescent="0.2">
      <c r="B86" s="1" t="str">
        <f t="shared" si="31"/>
        <v/>
      </c>
      <c r="C86" s="14" t="str">
        <f t="shared" si="31"/>
        <v/>
      </c>
      <c r="D86" s="2" t="str">
        <f>IF(C51="","",(C51-C53*$B$19)*$F$62)</f>
        <v/>
      </c>
      <c r="E86" s="2" t="str">
        <f>IF(C51="","",(C52+C53*$B$18)*$F$62)</f>
        <v/>
      </c>
      <c r="F86" s="2" t="str">
        <f>IF(C51="","",C53*$F$62)</f>
        <v/>
      </c>
      <c r="G86" s="1" t="str">
        <f>IF(G52="","","Vy")</f>
        <v/>
      </c>
      <c r="H86" s="2" t="str">
        <f>IF(OR(H$23="",$C85=""),"",H$26*(SIN(H$27+$F86)-SIN(H$27))+$E86)</f>
        <v/>
      </c>
      <c r="I86" s="2" t="str">
        <f t="shared" ref="I86" si="176">IF(OR(I$23="",$C85=""),"",I$26*(SIN(I$27+$F86)-SIN(I$27))+$E86)</f>
        <v/>
      </c>
      <c r="J86" s="2" t="str">
        <f t="shared" ref="J86" si="177">IF(OR(J$23="",$C85=""),"",J$26*(SIN(J$27+$F86)-SIN(J$27))+$E86)</f>
        <v/>
      </c>
      <c r="K86" s="2" t="str">
        <f t="shared" ref="K86" si="178">IF(OR(K$23="",$C85=""),"",K$26*(SIN(K$27+$F86)-SIN(K$27))+$E86)</f>
        <v/>
      </c>
      <c r="L86" s="2" t="str">
        <f t="shared" ref="L86" si="179">IF(OR(L$23="",$C85=""),"",L$26*(SIN(L$27+$F86)-SIN(L$27))+$E86)</f>
        <v/>
      </c>
      <c r="M86" s="2" t="str">
        <f t="shared" ref="M86" si="180">IF(OR(M$23="",$C85=""),"",M$26*(SIN(M$27+$F86)-SIN(M$27))+$E86)</f>
        <v/>
      </c>
      <c r="N86" s="2" t="str">
        <f t="shared" ref="N86" si="181">IF(OR(N$23="",$C85=""),"",N$26*(SIN(N$27+$F86)-SIN(N$27))+$E86)</f>
        <v/>
      </c>
      <c r="O86" s="2" t="str">
        <f t="shared" ref="O86" si="182">IF(OR(O$23="",$C85=""),"",O$26*(SIN(O$27+$F86)-SIN(O$27))+$E86)</f>
        <v/>
      </c>
      <c r="P86" s="2" t="str">
        <f t="shared" ref="P86" si="183">IF(OR(P$23="",$C85=""),"",P$26*(SIN(P$27+$F86)-SIN(P$27))+$E86)</f>
        <v/>
      </c>
      <c r="Q86" s="2" t="str">
        <f t="shared" ref="Q86" si="184">IF(OR(Q$23="",$C85=""),"",Q$26*(SIN(Q$27+$F86)-SIN(Q$27))+$E86)</f>
        <v/>
      </c>
      <c r="R86" s="2" t="str">
        <f t="shared" ref="R86" si="185">IF(OR(R$23="",$C85=""),"",R$26*(SIN(R$27+$F86)-SIN(R$27))+$E86)</f>
        <v/>
      </c>
      <c r="S86" s="2" t="str">
        <f t="shared" ref="S86" si="186">IF(OR(S$23="",$C85=""),"",S$26*(SIN(S$27+$F86)-SIN(S$27))+$E86)</f>
        <v/>
      </c>
      <c r="T86" s="2"/>
      <c r="U86" s="2"/>
      <c r="V86" s="2"/>
    </row>
    <row r="87" spans="1:22" x14ac:dyDescent="0.2">
      <c r="A87" s="13"/>
      <c r="B87" s="13" t="str">
        <f t="shared" si="31"/>
        <v/>
      </c>
      <c r="C87" s="15" t="str">
        <f t="shared" si="31"/>
        <v/>
      </c>
      <c r="D87" s="15"/>
      <c r="E87" s="15"/>
      <c r="F87" s="15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</row>
    <row r="88" spans="1:22" x14ac:dyDescent="0.2">
      <c r="A88" s="1" t="str">
        <f>IF(A54="","",A54)</f>
        <v/>
      </c>
      <c r="B88" s="1" t="str">
        <f t="shared" si="31"/>
        <v/>
      </c>
      <c r="C88" s="14" t="str">
        <f t="shared" si="31"/>
        <v/>
      </c>
      <c r="D88" s="14"/>
      <c r="E88" s="14"/>
      <c r="F88" s="14"/>
      <c r="G88" s="1" t="str">
        <f>IF(G54="","","Vx")</f>
        <v/>
      </c>
      <c r="H88" s="2" t="str">
        <f>IF(OR(H$23="",$C88=""),"",H$26*(COS(H$27+$F89)-COS(H$27))+$D89)</f>
        <v/>
      </c>
      <c r="I88" s="2" t="str">
        <f t="shared" ref="I88" si="187">IF(OR(I$23="",$C88=""),"",I$26*(COS(I$27+$F89)-COS(I$27))+$D89)</f>
        <v/>
      </c>
      <c r="J88" s="2" t="str">
        <f t="shared" ref="J88" si="188">IF(OR(J$23="",$C88=""),"",J$26*(COS(J$27+$F89)-COS(J$27))+$D89)</f>
        <v/>
      </c>
      <c r="K88" s="2" t="str">
        <f t="shared" ref="K88" si="189">IF(OR(K$23="",$C88=""),"",K$26*(COS(K$27+$F89)-COS(K$27))+$D89)</f>
        <v/>
      </c>
      <c r="L88" s="2" t="str">
        <f t="shared" ref="L88" si="190">IF(OR(L$23="",$C88=""),"",L$26*(COS(L$27+$F89)-COS(L$27))+$D89)</f>
        <v/>
      </c>
      <c r="M88" s="2" t="str">
        <f t="shared" ref="M88" si="191">IF(OR(M$23="",$C88=""),"",M$26*(COS(M$27+$F89)-COS(M$27))+$D89)</f>
        <v/>
      </c>
      <c r="N88" s="2" t="str">
        <f t="shared" ref="N88" si="192">IF(OR(N$23="",$C88=""),"",N$26*(COS(N$27+$F89)-COS(N$27))+$D89)</f>
        <v/>
      </c>
      <c r="O88" s="2" t="str">
        <f t="shared" ref="O88" si="193">IF(OR(O$23="",$C88=""),"",O$26*(COS(O$27+$F89)-COS(O$27))+$D89)</f>
        <v/>
      </c>
      <c r="P88" s="2" t="str">
        <f t="shared" ref="P88" si="194">IF(OR(P$23="",$C88=""),"",P$26*(COS(P$27+$F89)-COS(P$27))+$D89)</f>
        <v/>
      </c>
      <c r="Q88" s="2" t="str">
        <f t="shared" ref="Q88" si="195">IF(OR(Q$23="",$C88=""),"",Q$26*(COS(Q$27+$F89)-COS(Q$27))+$D89)</f>
        <v/>
      </c>
      <c r="R88" s="2" t="str">
        <f t="shared" ref="R88" si="196">IF(OR(R$23="",$C88=""),"",R$26*(COS(R$27+$F89)-COS(R$27))+$D89)</f>
        <v/>
      </c>
      <c r="S88" s="2" t="str">
        <f t="shared" ref="S88" si="197">IF(OR(S$23="",$C88=""),"",S$26*(COS(S$27+$F89)-COS(S$27))+$D89)</f>
        <v/>
      </c>
      <c r="T88" s="2"/>
      <c r="U88" s="2"/>
      <c r="V88" s="2"/>
    </row>
    <row r="89" spans="1:22" x14ac:dyDescent="0.2">
      <c r="B89" s="1" t="str">
        <f t="shared" si="31"/>
        <v/>
      </c>
      <c r="C89" s="14" t="str">
        <f t="shared" si="31"/>
        <v/>
      </c>
      <c r="D89" s="2" t="str">
        <f>IF(C54="","",(C54-C56*$B$19)*$F$62)</f>
        <v/>
      </c>
      <c r="E89" s="2" t="str">
        <f>IF(C54="","",(C55+C56*$B$18)*$F$62)</f>
        <v/>
      </c>
      <c r="F89" s="2" t="str">
        <f>IF(C54="","",C56*$F$62)</f>
        <v/>
      </c>
      <c r="G89" s="1" t="str">
        <f>IF(G55="","","Vy")</f>
        <v/>
      </c>
      <c r="H89" s="2" t="str">
        <f>IF(OR(H$23="",$C88=""),"",H$26*(SIN(H$27+$F89)-SIN(H$27))+$E89)</f>
        <v/>
      </c>
      <c r="I89" s="2" t="str">
        <f t="shared" ref="I89" si="198">IF(OR(I$23="",$C88=""),"",I$26*(SIN(I$27+$F89)-SIN(I$27))+$E89)</f>
        <v/>
      </c>
      <c r="J89" s="2" t="str">
        <f t="shared" ref="J89" si="199">IF(OR(J$23="",$C88=""),"",J$26*(SIN(J$27+$F89)-SIN(J$27))+$E89)</f>
        <v/>
      </c>
      <c r="K89" s="2" t="str">
        <f t="shared" ref="K89" si="200">IF(OR(K$23="",$C88=""),"",K$26*(SIN(K$27+$F89)-SIN(K$27))+$E89)</f>
        <v/>
      </c>
      <c r="L89" s="2" t="str">
        <f t="shared" ref="L89" si="201">IF(OR(L$23="",$C88=""),"",L$26*(SIN(L$27+$F89)-SIN(L$27))+$E89)</f>
        <v/>
      </c>
      <c r="M89" s="2" t="str">
        <f t="shared" ref="M89" si="202">IF(OR(M$23="",$C88=""),"",M$26*(SIN(M$27+$F89)-SIN(M$27))+$E89)</f>
        <v/>
      </c>
      <c r="N89" s="2" t="str">
        <f t="shared" ref="N89" si="203">IF(OR(N$23="",$C88=""),"",N$26*(SIN(N$27+$F89)-SIN(N$27))+$E89)</f>
        <v/>
      </c>
      <c r="O89" s="2" t="str">
        <f t="shared" ref="O89" si="204">IF(OR(O$23="",$C88=""),"",O$26*(SIN(O$27+$F89)-SIN(O$27))+$E89)</f>
        <v/>
      </c>
      <c r="P89" s="2" t="str">
        <f t="shared" ref="P89" si="205">IF(OR(P$23="",$C88=""),"",P$26*(SIN(P$27+$F89)-SIN(P$27))+$E89)</f>
        <v/>
      </c>
      <c r="Q89" s="2" t="str">
        <f t="shared" ref="Q89" si="206">IF(OR(Q$23="",$C88=""),"",Q$26*(SIN(Q$27+$F89)-SIN(Q$27))+$E89)</f>
        <v/>
      </c>
      <c r="R89" s="2" t="str">
        <f t="shared" ref="R89" si="207">IF(OR(R$23="",$C88=""),"",R$26*(SIN(R$27+$F89)-SIN(R$27))+$E89)</f>
        <v/>
      </c>
      <c r="S89" s="2" t="str">
        <f t="shared" ref="S89" si="208">IF(OR(S$23="",$C88=""),"",S$26*(SIN(S$27+$F89)-SIN(S$27))+$E89)</f>
        <v/>
      </c>
      <c r="T89" s="2"/>
      <c r="U89" s="2"/>
      <c r="V89" s="2"/>
    </row>
    <row r="90" spans="1:22" x14ac:dyDescent="0.2">
      <c r="A90" s="13"/>
      <c r="B90" s="13" t="str">
        <f t="shared" si="31"/>
        <v/>
      </c>
      <c r="C90" s="15" t="str">
        <f t="shared" si="31"/>
        <v/>
      </c>
      <c r="D90" s="15"/>
      <c r="E90" s="15"/>
      <c r="F90" s="15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</row>
    <row r="91" spans="1:22" x14ac:dyDescent="0.2">
      <c r="A91" s="1" t="str">
        <f>IF(A57="","",A57)</f>
        <v/>
      </c>
      <c r="B91" s="1" t="str">
        <f t="shared" si="31"/>
        <v/>
      </c>
      <c r="C91" s="14" t="str">
        <f t="shared" si="31"/>
        <v/>
      </c>
      <c r="D91" s="14"/>
      <c r="E91" s="14"/>
      <c r="F91" s="14"/>
      <c r="G91" s="1" t="str">
        <f>IF(G57="","","Vx")</f>
        <v/>
      </c>
      <c r="H91" s="2" t="str">
        <f>IF(OR(H$23="",$C91=""),"",H$26*(COS(H$27+$F92)-COS(H$27))+$D92)</f>
        <v/>
      </c>
      <c r="I91" s="2" t="str">
        <f t="shared" ref="I91" si="209">IF(OR(I$23="",$C91=""),"",I$26*(COS(I$27+$F92)-COS(I$27))+$D92)</f>
        <v/>
      </c>
      <c r="J91" s="2" t="str">
        <f t="shared" ref="J91" si="210">IF(OR(J$23="",$C91=""),"",J$26*(COS(J$27+$F92)-COS(J$27))+$D92)</f>
        <v/>
      </c>
      <c r="K91" s="2" t="str">
        <f t="shared" ref="K91" si="211">IF(OR(K$23="",$C91=""),"",K$26*(COS(K$27+$F92)-COS(K$27))+$D92)</f>
        <v/>
      </c>
      <c r="L91" s="2" t="str">
        <f t="shared" ref="L91" si="212">IF(OR(L$23="",$C91=""),"",L$26*(COS(L$27+$F92)-COS(L$27))+$D92)</f>
        <v/>
      </c>
      <c r="M91" s="2" t="str">
        <f t="shared" ref="M91" si="213">IF(OR(M$23="",$C91=""),"",M$26*(COS(M$27+$F92)-COS(M$27))+$D92)</f>
        <v/>
      </c>
      <c r="N91" s="2" t="str">
        <f t="shared" ref="N91" si="214">IF(OR(N$23="",$C91=""),"",N$26*(COS(N$27+$F92)-COS(N$27))+$D92)</f>
        <v/>
      </c>
      <c r="O91" s="2" t="str">
        <f t="shared" ref="O91" si="215">IF(OR(O$23="",$C91=""),"",O$26*(COS(O$27+$F92)-COS(O$27))+$D92)</f>
        <v/>
      </c>
      <c r="P91" s="2" t="str">
        <f t="shared" ref="P91" si="216">IF(OR(P$23="",$C91=""),"",P$26*(COS(P$27+$F92)-COS(P$27))+$D92)</f>
        <v/>
      </c>
      <c r="Q91" s="2" t="str">
        <f t="shared" ref="Q91" si="217">IF(OR(Q$23="",$C91=""),"",Q$26*(COS(Q$27+$F92)-COS(Q$27))+$D92)</f>
        <v/>
      </c>
      <c r="R91" s="2" t="str">
        <f t="shared" ref="R91" si="218">IF(OR(R$23="",$C91=""),"",R$26*(COS(R$27+$F92)-COS(R$27))+$D92)</f>
        <v/>
      </c>
      <c r="S91" s="2" t="str">
        <f t="shared" ref="S91" si="219">IF(OR(S$23="",$C91=""),"",S$26*(COS(S$27+$F92)-COS(S$27))+$D92)</f>
        <v/>
      </c>
      <c r="T91" s="2"/>
      <c r="U91" s="2"/>
      <c r="V91" s="2"/>
    </row>
    <row r="92" spans="1:22" x14ac:dyDescent="0.2">
      <c r="B92" s="1" t="str">
        <f t="shared" si="31"/>
        <v/>
      </c>
      <c r="C92" s="14" t="str">
        <f t="shared" si="31"/>
        <v/>
      </c>
      <c r="D92" s="2" t="str">
        <f>IF(C57="","",(C57-C59*$B$19)*$F$62)</f>
        <v/>
      </c>
      <c r="E92" s="2" t="str">
        <f>IF(C57="","",(C58+C59*$B$18)*$F$62)</f>
        <v/>
      </c>
      <c r="F92" s="2" t="str">
        <f>IF(C57="","",C59*$F$62)</f>
        <v/>
      </c>
      <c r="G92" s="1" t="str">
        <f>IF(G58="","","Vy")</f>
        <v/>
      </c>
      <c r="H92" s="2" t="str">
        <f>IF(OR(H$23="",$C91=""),"",H$26*(SIN(H$27+$F92)-SIN(H$27))+$E92)</f>
        <v/>
      </c>
      <c r="I92" s="2" t="str">
        <f t="shared" ref="I92" si="220">IF(OR(I$23="",$C91=""),"",I$26*(SIN(I$27+$F92)-SIN(I$27))+$E92)</f>
        <v/>
      </c>
      <c r="J92" s="2" t="str">
        <f t="shared" ref="J92" si="221">IF(OR(J$23="",$C91=""),"",J$26*(SIN(J$27+$F92)-SIN(J$27))+$E92)</f>
        <v/>
      </c>
      <c r="K92" s="2" t="str">
        <f t="shared" ref="K92" si="222">IF(OR(K$23="",$C91=""),"",K$26*(SIN(K$27+$F92)-SIN(K$27))+$E92)</f>
        <v/>
      </c>
      <c r="L92" s="2" t="str">
        <f t="shared" ref="L92" si="223">IF(OR(L$23="",$C91=""),"",L$26*(SIN(L$27+$F92)-SIN(L$27))+$E92)</f>
        <v/>
      </c>
      <c r="M92" s="2" t="str">
        <f t="shared" ref="M92" si="224">IF(OR(M$23="",$C91=""),"",M$26*(SIN(M$27+$F92)-SIN(M$27))+$E92)</f>
        <v/>
      </c>
      <c r="N92" s="2" t="str">
        <f t="shared" ref="N92" si="225">IF(OR(N$23="",$C91=""),"",N$26*(SIN(N$27+$F92)-SIN(N$27))+$E92)</f>
        <v/>
      </c>
      <c r="O92" s="2" t="str">
        <f t="shared" ref="O92" si="226">IF(OR(O$23="",$C91=""),"",O$26*(SIN(O$27+$F92)-SIN(O$27))+$E92)</f>
        <v/>
      </c>
      <c r="P92" s="2" t="str">
        <f t="shared" ref="P92" si="227">IF(OR(P$23="",$C91=""),"",P$26*(SIN(P$27+$F92)-SIN(P$27))+$E92)</f>
        <v/>
      </c>
      <c r="Q92" s="2" t="str">
        <f t="shared" ref="Q92" si="228">IF(OR(Q$23="",$C91=""),"",Q$26*(SIN(Q$27+$F92)-SIN(Q$27))+$E92)</f>
        <v/>
      </c>
      <c r="R92" s="2" t="str">
        <f t="shared" ref="R92" si="229">IF(OR(R$23="",$C91=""),"",R$26*(SIN(R$27+$F92)-SIN(R$27))+$E92)</f>
        <v/>
      </c>
      <c r="S92" s="2" t="str">
        <f t="shared" ref="S92" si="230">IF(OR(S$23="",$C91=""),"",S$26*(SIN(S$27+$F92)-SIN(S$27))+$E92)</f>
        <v/>
      </c>
      <c r="T92" s="2"/>
      <c r="U92" s="2"/>
      <c r="V92" s="2"/>
    </row>
    <row r="93" spans="1:22" x14ac:dyDescent="0.2">
      <c r="A93" s="13"/>
      <c r="B93" s="13" t="str">
        <f t="shared" si="31"/>
        <v/>
      </c>
      <c r="C93" s="15" t="str">
        <f t="shared" si="31"/>
        <v/>
      </c>
      <c r="D93" s="15"/>
      <c r="E93" s="15"/>
      <c r="F93" s="15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</row>
    <row r="96" spans="1:22" x14ac:dyDescent="0.2">
      <c r="A96" s="10" t="s">
        <v>57</v>
      </c>
    </row>
    <row r="97" spans="1:20" x14ac:dyDescent="0.2">
      <c r="B97" s="1">
        <f>Dati!B7</f>
        <v>1</v>
      </c>
      <c r="C97" s="1">
        <f>Dati!C7</f>
        <v>2</v>
      </c>
      <c r="D97" s="1">
        <f>Dati!D7</f>
        <v>3</v>
      </c>
      <c r="E97" s="1">
        <f>IF(Dati!D7=Dati!$B$4,1,Dati!E7)</f>
        <v>4</v>
      </c>
      <c r="F97" s="1">
        <f>IF(Dati!E7=Dati!$B$4,1,Dati!F7)</f>
        <v>1</v>
      </c>
      <c r="G97" s="1" t="str">
        <f>IF(Dati!F7=Dati!$B$4,1,Dati!G7)</f>
        <v/>
      </c>
      <c r="H97" s="1">
        <f>IF(Dati!H7="",1,Dati!H7)</f>
        <v>1</v>
      </c>
      <c r="I97" s="1">
        <f>IF(Dati!I7="",1,Dati!I7)</f>
        <v>1</v>
      </c>
      <c r="J97" s="1">
        <f>IF(Dati!J7="",1,Dati!J7)</f>
        <v>1</v>
      </c>
      <c r="K97" s="1">
        <f>IF(Dati!K7="",1,Dati!K7)</f>
        <v>1</v>
      </c>
      <c r="L97" s="1">
        <f>IF(Dati!L7="",1,Dati!L7)</f>
        <v>1</v>
      </c>
      <c r="M97" s="1">
        <f>IF(Dati!M7="",1,Dati!M7)</f>
        <v>1</v>
      </c>
      <c r="N97" s="1">
        <f>IF(Dati!N7="",1,Dati!N7)</f>
        <v>1</v>
      </c>
    </row>
    <row r="98" spans="1:20" x14ac:dyDescent="0.2">
      <c r="A98" s="6" t="s">
        <v>7</v>
      </c>
      <c r="B98" s="3">
        <f>IF($B64="",0,Dati!B$8+H64*Dati!$B$13)</f>
        <v>1.7352617634051579E-2</v>
      </c>
      <c r="C98" s="3">
        <f>IF($B64="",0,Dati!C$8+I64*Dati!$B$13)</f>
        <v>24.01717023106314</v>
      </c>
      <c r="D98" s="3">
        <f>IF($B64="",0,Dati!D$8+J64*Dati!$B$13)</f>
        <v>23.976235279577157</v>
      </c>
      <c r="E98" s="3">
        <f>IF(Dati!E$7="",$B98,IF($B64="",0,IF(Dati!E$7="","",Dati!E$8+K64*Dati!$B$13)))</f>
        <v>-2.358233385193241E-2</v>
      </c>
      <c r="F98" s="3">
        <f>IF(Dati!F$7="",$B98,IF($B64="",0,IF(Dati!F$7="","",Dati!F$8+L64*Dati!$B$13)))</f>
        <v>1.7352617634051579E-2</v>
      </c>
      <c r="G98" s="3">
        <f>IF(Dati!G$7="",$B98,IF($B64="",0,IF(Dati!G$7="","",Dati!G$8+M64*Dati!$B$13)))</f>
        <v>1.7352617634051579E-2</v>
      </c>
      <c r="H98" s="3">
        <f>IF(Dati!H$7="",$B98,IF($B64="",0,IF(Dati!H$7="","",Dati!H$8+N64*Dati!$B$13)))</f>
        <v>1.7352617634051579E-2</v>
      </c>
      <c r="I98" s="3">
        <f>IF(Dati!I$7="",$B98,IF($B64="",0,IF(Dati!I$7="","",Dati!I$8+O64*Dati!$B$13)))</f>
        <v>1.7352617634051579E-2</v>
      </c>
      <c r="J98" s="3">
        <f>IF(Dati!J$7="",$B98,IF($B64="",0,IF(Dati!J$7="","",Dati!J$8+P64*Dati!$B$13)))</f>
        <v>1.7352617634051579E-2</v>
      </c>
      <c r="K98" s="3">
        <f>IF(Dati!K$7="",$B98,IF($B64="",0,IF(Dati!K$7="","",Dati!K$8+Q64*Dati!$B$13)))</f>
        <v>1.7352617634051579E-2</v>
      </c>
      <c r="L98" s="3">
        <f>IF(Dati!L$7="",$B98,IF($B64="",0,IF(Dati!L$7="","",Dati!L$8+R64*Dati!$B$13)))</f>
        <v>1.7352617634051579E-2</v>
      </c>
      <c r="M98" s="3">
        <f>IF(Dati!M$7="",$B98,IF($B64="",0,IF(Dati!M$7="","",Dati!M$8+S64*Dati!$B$13)))</f>
        <v>1.7352617634051579E-2</v>
      </c>
      <c r="N98" s="3">
        <f>IF(Dati!N$7="",$B98,IF($B64="",0,IF(Dati!N$7="","",Dati!N$8+T64*Dati!$B$13)))</f>
        <v>1.7352617634051579E-2</v>
      </c>
      <c r="P98" s="3">
        <f>IF($B64="",0,$P$128+$D65*Dati!$B$13)</f>
        <v>11.276793948605604</v>
      </c>
      <c r="Q98" s="3">
        <f>IF($B64="",0,$Q$128+$D65*Dati!$B$13)</f>
        <v>12.716793948605606</v>
      </c>
      <c r="R98" s="3"/>
      <c r="S98" s="3">
        <f>IF($B64="",0,$S$128+$D65*Dati!$B$13)</f>
        <v>11.996793948605605</v>
      </c>
      <c r="T98" s="3">
        <f>IF($B64="",0,$T$128+$D65*Dati!$B$13)</f>
        <v>11.996793948605605</v>
      </c>
    </row>
    <row r="99" spans="1:20" x14ac:dyDescent="0.2">
      <c r="A99" s="6" t="s">
        <v>8</v>
      </c>
      <c r="B99" s="3">
        <f>IF($B65="",0,Dati!B$9+H65*Dati!$B$13)</f>
        <v>2.3064738768399642</v>
      </c>
      <c r="C99" s="3">
        <f>IF($B65="",0,Dati!C$9+I65*Dati!$B$13)</f>
        <v>2.4000394802364986</v>
      </c>
      <c r="D99" s="3">
        <f>IF($B65="",0,Dati!D$9+J65*Dati!$B$13)</f>
        <v>12.899959686111725</v>
      </c>
      <c r="E99" s="3">
        <f>IF(Dati!E$7="",$B99,IF($B65="",0,IF(Dati!E$7="","",Dati!E$9+K65*Dati!$B$13)))</f>
        <v>12.80639408271519</v>
      </c>
      <c r="F99" s="3">
        <f>IF(Dati!F$7="",$B99,IF($B65="",0,IF(Dati!F$7="","",Dati!F$9+L65*Dati!$B$13)))</f>
        <v>2.3064738768399642</v>
      </c>
      <c r="G99" s="3">
        <f>IF(Dati!G$7="",$B99,IF($B65="",0,IF(Dati!G$7="","",Dati!G$9+M65*Dati!$B$13)))</f>
        <v>2.3064738768399642</v>
      </c>
      <c r="H99" s="3">
        <f>IF(Dati!H$7="",$B99,IF($B65="",0,IF(Dati!H$7="","",Dati!H$9+N65*Dati!$B$13)))</f>
        <v>2.3064738768399642</v>
      </c>
      <c r="I99" s="3">
        <f>IF(Dati!I$7="",$B99,IF($B65="",0,IF(Dati!I$7="","",Dati!I$9+O65*Dati!$B$13)))</f>
        <v>2.3064738768399642</v>
      </c>
      <c r="J99" s="3">
        <f>IF(Dati!J$7="",$B99,IF($B65="",0,IF(Dati!J$7="","",Dati!J$9+P65*Dati!$B$13)))</f>
        <v>2.3064738768399642</v>
      </c>
      <c r="K99" s="3">
        <f>IF(Dati!K$7="",$B99,IF($B65="",0,IF(Dati!K$7="","",Dati!K$9+Q65*Dati!$B$13)))</f>
        <v>2.3064738768399642</v>
      </c>
      <c r="L99" s="3">
        <f>IF(Dati!L$7="",$B99,IF($B65="",0,IF(Dati!L$7="","",Dati!L$9+R65*Dati!$B$13)))</f>
        <v>2.3064738768399642</v>
      </c>
      <c r="M99" s="3">
        <f>IF(Dati!M$7="",$B99,IF($B65="",0,IF(Dati!M$7="","",Dati!M$9+S65*Dati!$B$13)))</f>
        <v>2.3064738768399642</v>
      </c>
      <c r="N99" s="3">
        <f>IF(Dati!N$7="",$B99,IF($B65="",0,IF(Dati!N$7="","",Dati!N$9+T65*Dati!$B$13)))</f>
        <v>2.3064738768399642</v>
      </c>
      <c r="P99" s="3">
        <f>IF($B65="",0,$P$129+$E65*Dati!$B$13)</f>
        <v>7.6032167814758438</v>
      </c>
      <c r="Q99" s="3">
        <f>IF($B65="",0,$Q$129+$E65*Dati!$B$13)</f>
        <v>7.6032167814758438</v>
      </c>
      <c r="R99" s="3"/>
      <c r="S99" s="3">
        <f>IF($B65="",0,$S$129+$E65*Dati!$B$13)</f>
        <v>6.8832167814758449</v>
      </c>
      <c r="T99" s="3">
        <f>IF($B65="",0,$T$129+$E65*Dati!$B$13)</f>
        <v>8.3232167814758444</v>
      </c>
    </row>
    <row r="101" spans="1:20" x14ac:dyDescent="0.2">
      <c r="A101" s="6" t="s">
        <v>7</v>
      </c>
      <c r="B101" s="3">
        <f>IF($B67="",0,Dati!B$8+H67*Dati!$B$13)</f>
        <v>1.5822278078918884E-2</v>
      </c>
      <c r="C101" s="3">
        <f>IF($B67="",0,Dati!C$8+I67*Dati!$B$13)</f>
        <v>24.015670107563739</v>
      </c>
      <c r="D101" s="3">
        <f>IF($B67="",0,Dati!D$8+J67*Dati!$B$13)</f>
        <v>23.978279437924762</v>
      </c>
      <c r="E101" s="3">
        <f>IF(Dati!E$7="",$B101,IF($B67="",0,IF(Dati!E$7="","",Dati!E$8+K67*Dati!$B$13)))</f>
        <v>-2.1568391560057611E-2</v>
      </c>
      <c r="F101" s="3">
        <f>IF(Dati!F$7="",$B101,IF($B67="",0,IF(Dati!F$7="","",Dati!F$8+L67*Dati!$B$13)))</f>
        <v>1.5822278078918884E-2</v>
      </c>
      <c r="G101" s="3">
        <f>IF(Dati!G$7="",$B101,IF($B67="",0,IF(Dati!G$7="","",Dati!G$8+M67*Dati!$B$13)))</f>
        <v>1.5822278078918884E-2</v>
      </c>
      <c r="H101" s="3">
        <f>IF(Dati!H$7="",$B101,IF($B67="",0,IF(Dati!H$7="","",Dati!H$8+N67*Dati!$B$13)))</f>
        <v>1.5822278078918884E-2</v>
      </c>
      <c r="I101" s="3">
        <f>IF(Dati!I$7="",$B101,IF($B67="",0,IF(Dati!I$7="","",Dati!I$8+O67*Dati!$B$13)))</f>
        <v>1.5822278078918884E-2</v>
      </c>
      <c r="J101" s="3">
        <f>IF(Dati!J$7="",$B101,IF($B67="",0,IF(Dati!J$7="","",Dati!J$8+P67*Dati!$B$13)))</f>
        <v>1.5822278078918884E-2</v>
      </c>
      <c r="K101" s="3">
        <f>IF(Dati!K$7="",$B101,IF($B67="",0,IF(Dati!K$7="","",Dati!K$8+Q67*Dati!$B$13)))</f>
        <v>1.5822278078918884E-2</v>
      </c>
      <c r="L101" s="3">
        <f>IF(Dati!L$7="",$B101,IF($B67="",0,IF(Dati!L$7="","",Dati!L$8+R67*Dati!$B$13)))</f>
        <v>1.5822278078918884E-2</v>
      </c>
      <c r="M101" s="3">
        <f>IF(Dati!M$7="",$B101,IF($B67="",0,IF(Dati!M$7="","",Dati!M$8+S67*Dati!$B$13)))</f>
        <v>1.5822278078918884E-2</v>
      </c>
      <c r="N101" s="3">
        <f>IF(Dati!N$7="",$B101,IF($B67="",0,IF(Dati!N$7="","",Dati!N$8+T67*Dati!$B$13)))</f>
        <v>1.5822278078918884E-2</v>
      </c>
      <c r="P101" s="3">
        <f>IF($B67="",0,$P$128+$D68*Dati!$B$13)</f>
        <v>11.277050858001841</v>
      </c>
      <c r="Q101" s="3">
        <f>IF($B67="",0,$Q$128+$D68*Dati!$B$13)</f>
        <v>12.717050858001842</v>
      </c>
      <c r="R101" s="3"/>
      <c r="S101" s="3">
        <f>IF($B67="",0,$S$128+$D68*Dati!$B$13)</f>
        <v>11.997050858001842</v>
      </c>
      <c r="T101" s="3">
        <f>IF($B67="",0,$T$128+$D68*Dati!$B$13)</f>
        <v>11.997050858001842</v>
      </c>
    </row>
    <row r="102" spans="1:20" x14ac:dyDescent="0.2">
      <c r="A102" s="6" t="s">
        <v>8</v>
      </c>
      <c r="B102" s="3">
        <f>IF($B68="",0,Dati!B$9+H68*Dati!$B$13)</f>
        <v>2.0858006570040009</v>
      </c>
      <c r="C102" s="3">
        <f>IF($B68="",0,Dati!C$9+I68*Dati!$B$13)</f>
        <v>2.1712650447502355</v>
      </c>
      <c r="D102" s="3">
        <f>IF($B68="",0,Dati!D$9+J68*Dati!$B$13)</f>
        <v>12.671198470149845</v>
      </c>
      <c r="E102" s="3">
        <f>IF(Dati!E$7="",$B102,IF($B68="",0,IF(Dati!E$7="","",Dati!E$9+K68*Dati!$B$13)))</f>
        <v>12.58573408240361</v>
      </c>
      <c r="F102" s="3">
        <f>IF(Dati!F$7="",$B102,IF($B68="",0,IF(Dati!F$7="","",Dati!F$9+L68*Dati!$B$13)))</f>
        <v>2.0858006570040009</v>
      </c>
      <c r="G102" s="3">
        <f>IF(Dati!G$7="",$B102,IF($B68="",0,IF(Dati!G$7="","",Dati!G$9+M68*Dati!$B$13)))</f>
        <v>2.0858006570040009</v>
      </c>
      <c r="H102" s="3">
        <f>IF(Dati!H$7="",$B102,IF($B68="",0,IF(Dati!H$7="","",Dati!H$9+N68*Dati!$B$13)))</f>
        <v>2.0858006570040009</v>
      </c>
      <c r="I102" s="3">
        <f>IF(Dati!I$7="",$B102,IF($B68="",0,IF(Dati!I$7="","",Dati!I$9+O68*Dati!$B$13)))</f>
        <v>2.0858006570040009</v>
      </c>
      <c r="J102" s="3">
        <f>IF(Dati!J$7="",$B102,IF($B68="",0,IF(Dati!J$7="","",Dati!J$9+P68*Dati!$B$13)))</f>
        <v>2.0858006570040009</v>
      </c>
      <c r="K102" s="3">
        <f>IF(Dati!K$7="",$B102,IF($B68="",0,IF(Dati!K$7="","",Dati!K$9+Q68*Dati!$B$13)))</f>
        <v>2.0858006570040009</v>
      </c>
      <c r="L102" s="3">
        <f>IF(Dati!L$7="",$B102,IF($B68="",0,IF(Dati!L$7="","",Dati!L$9+R68*Dati!$B$13)))</f>
        <v>2.0858006570040009</v>
      </c>
      <c r="M102" s="3">
        <f>IF(Dati!M$7="",$B102,IF($B68="",0,IF(Dati!M$7="","",Dati!M$9+S68*Dati!$B$13)))</f>
        <v>2.0858006570040009</v>
      </c>
      <c r="N102" s="3">
        <f>IF(Dati!N$7="",$B102,IF($B68="",0,IF(Dati!N$7="","",Dati!N$9+T68*Dati!$B$13)))</f>
        <v>2.0858006570040009</v>
      </c>
      <c r="P102" s="3">
        <f>IF($B68="",0,$P$129+$E68*Dati!$B$13)</f>
        <v>7.3784995635769217</v>
      </c>
      <c r="Q102" s="3">
        <f>IF($B68="",0,$Q$129+$E68*Dati!$B$13)</f>
        <v>7.3784995635769217</v>
      </c>
      <c r="R102" s="3"/>
      <c r="S102" s="3">
        <f>IF($B68="",0,$S$129+$E68*Dati!$B$13)</f>
        <v>6.6584995635769211</v>
      </c>
      <c r="T102" s="3">
        <f>IF($B68="",0,$T$129+$E68*Dati!$B$13)</f>
        <v>8.0984995635769206</v>
      </c>
    </row>
    <row r="104" spans="1:20" x14ac:dyDescent="0.2">
      <c r="A104" s="6" t="s">
        <v>7</v>
      </c>
      <c r="B104" s="3">
        <f>IF($B70="",0,Dati!B$8+H70*Dati!$B$13)</f>
        <v>1.3334500619837104E-2</v>
      </c>
      <c r="C104" s="3">
        <f>IF($B70="",0,Dati!C$8+I70*Dati!$B$13)</f>
        <v>24.013225951462889</v>
      </c>
      <c r="D104" s="3">
        <f>IF($B70="",0,Dati!D$8+J70*Dati!$B$13)</f>
        <v>23.981646003329015</v>
      </c>
      <c r="E104" s="3">
        <f>IF(Dati!E$7="",$B104,IF($B70="",0,IF(Dati!E$7="","",Dati!E$8+K70*Dati!$B$13)))</f>
        <v>-1.8245447514038681E-2</v>
      </c>
      <c r="F104" s="3">
        <f>IF(Dati!F$7="",$B104,IF($B70="",0,IF(Dati!F$7="","",Dati!F$8+L70*Dati!$B$13)))</f>
        <v>1.3334500619837104E-2</v>
      </c>
      <c r="G104" s="3">
        <f>IF(Dati!G$7="",$B104,IF($B70="",0,IF(Dati!G$7="","",Dati!G$8+M70*Dati!$B$13)))</f>
        <v>1.3334500619837104E-2</v>
      </c>
      <c r="H104" s="3">
        <f>IF(Dati!H$7="",$B104,IF($B70="",0,IF(Dati!H$7="","",Dati!H$8+N70*Dati!$B$13)))</f>
        <v>1.3334500619837104E-2</v>
      </c>
      <c r="I104" s="3">
        <f>IF(Dati!I$7="",$B104,IF($B70="",0,IF(Dati!I$7="","",Dati!I$8+O70*Dati!$B$13)))</f>
        <v>1.3334500619837104E-2</v>
      </c>
      <c r="J104" s="3">
        <f>IF(Dati!J$7="",$B104,IF($B70="",0,IF(Dati!J$7="","",Dati!J$8+P70*Dati!$B$13)))</f>
        <v>1.3334500619837104E-2</v>
      </c>
      <c r="K104" s="3">
        <f>IF(Dati!K$7="",$B104,IF($B70="",0,IF(Dati!K$7="","",Dati!K$8+Q70*Dati!$B$13)))</f>
        <v>1.3334500619837104E-2</v>
      </c>
      <c r="L104" s="3">
        <f>IF(Dati!L$7="",$B104,IF($B70="",0,IF(Dati!L$7="","",Dati!L$8+R70*Dati!$B$13)))</f>
        <v>1.3334500619837104E-2</v>
      </c>
      <c r="M104" s="3">
        <f>IF(Dati!M$7="",$B104,IF($B70="",0,IF(Dati!M$7="","",Dati!M$8+S70*Dati!$B$13)))</f>
        <v>1.3334500619837104E-2</v>
      </c>
      <c r="N104" s="3">
        <f>IF(Dati!N$7="",$B104,IF($B70="",0,IF(Dati!N$7="","",Dati!N$8+T70*Dati!$B$13)))</f>
        <v>1.3334500619837104E-2</v>
      </c>
      <c r="P104" s="3">
        <f>IF($B70="",0,$P$128+$D71*Dati!$B$13)</f>
        <v>11.277490251974426</v>
      </c>
      <c r="Q104" s="3">
        <f>IF($B70="",0,$Q$128+$D71*Dati!$B$13)</f>
        <v>12.717490251974427</v>
      </c>
      <c r="R104" s="3"/>
      <c r="S104" s="3">
        <f>IF($B70="",0,$S$128+$D71*Dati!$B$13)</f>
        <v>11.997490251974426</v>
      </c>
      <c r="T104" s="3">
        <f>IF($B70="",0,$T$128+$D71*Dati!$B$13)</f>
        <v>11.997490251974426</v>
      </c>
    </row>
    <row r="105" spans="1:20" x14ac:dyDescent="0.2">
      <c r="A105" s="6" t="s">
        <v>8</v>
      </c>
      <c r="B105" s="3">
        <f>IF($B71="",0,Dati!B$9+H71*Dati!$B$13)</f>
        <v>1.7404813126195673</v>
      </c>
      <c r="C105" s="3">
        <f>IF($B71="",0,Dati!C$9+I71*Dati!$B$13)</f>
        <v>1.8126640512112813</v>
      </c>
      <c r="D105" s="3">
        <f>IF($B71="",0,Dati!D$9+J71*Dati!$B$13)</f>
        <v>12.312616560955117</v>
      </c>
      <c r="E105" s="3">
        <f>IF(Dati!E$7="",$B105,IF($B71="",0,IF(Dati!E$7="","",Dati!E$9+K71*Dati!$B$13)))</f>
        <v>12.240433822363403</v>
      </c>
      <c r="F105" s="3">
        <f>IF(Dati!F$7="",$B105,IF($B71="",0,IF(Dati!F$7="","",Dati!F$9+L71*Dati!$B$13)))</f>
        <v>1.7404813126195673</v>
      </c>
      <c r="G105" s="3">
        <f>IF(Dati!G$7="",$B105,IF($B71="",0,IF(Dati!G$7="","",Dati!G$9+M71*Dati!$B$13)))</f>
        <v>1.7404813126195673</v>
      </c>
      <c r="H105" s="3">
        <f>IF(Dati!H$7="",$B105,IF($B71="",0,IF(Dati!H$7="","",Dati!H$9+N71*Dati!$B$13)))</f>
        <v>1.7404813126195673</v>
      </c>
      <c r="I105" s="3">
        <f>IF(Dati!I$7="",$B105,IF($B71="",0,IF(Dati!I$7="","",Dati!I$9+O71*Dati!$B$13)))</f>
        <v>1.7404813126195673</v>
      </c>
      <c r="J105" s="3">
        <f>IF(Dati!J$7="",$B105,IF($B71="",0,IF(Dati!J$7="","",Dati!J$9+P71*Dati!$B$13)))</f>
        <v>1.7404813126195673</v>
      </c>
      <c r="K105" s="3">
        <f>IF(Dati!K$7="",$B105,IF($B71="",0,IF(Dati!K$7="","",Dati!K$9+Q71*Dati!$B$13)))</f>
        <v>1.7404813126195673</v>
      </c>
      <c r="L105" s="3">
        <f>IF(Dati!L$7="",$B105,IF($B71="",0,IF(Dati!L$7="","",Dati!L$9+R71*Dati!$B$13)))</f>
        <v>1.7404813126195673</v>
      </c>
      <c r="M105" s="3">
        <f>IF(Dati!M$7="",$B105,IF($B71="",0,IF(Dati!M$7="","",Dati!M$9+S71*Dati!$B$13)))</f>
        <v>1.7404813126195673</v>
      </c>
      <c r="N105" s="3">
        <f>IF(Dati!N$7="",$B105,IF($B71="",0,IF(Dati!N$7="","",Dati!N$9+T71*Dati!$B$13)))</f>
        <v>1.7404813126195673</v>
      </c>
      <c r="P105" s="3">
        <f>IF($B71="",0,$P$129+$E71*Dati!$B$13)</f>
        <v>7.0265489367873428</v>
      </c>
      <c r="Q105" s="3">
        <f>IF($B71="",0,$Q$129+$E71*Dati!$B$13)</f>
        <v>7.0265489367873428</v>
      </c>
      <c r="R105" s="3"/>
      <c r="S105" s="3">
        <f>IF($B71="",0,$S$129+$E71*Dati!$B$13)</f>
        <v>6.3065489367873422</v>
      </c>
      <c r="T105" s="3">
        <f>IF($B71="",0,$T$129+$E71*Dati!$B$13)</f>
        <v>7.7465489367873417</v>
      </c>
    </row>
    <row r="107" spans="1:20" x14ac:dyDescent="0.2">
      <c r="A107" s="6" t="s">
        <v>7</v>
      </c>
      <c r="B107" s="3">
        <f>IF($B73="",0,Dati!B$8+H73*Dati!$B$13)</f>
        <v>1.0212820018285725E-2</v>
      </c>
      <c r="C107" s="3">
        <f>IF($B73="",0,Dati!C$8+I73*Dati!$B$13)</f>
        <v>24.010148665677253</v>
      </c>
      <c r="D107" s="3">
        <f>IF($B73="",0,Dati!D$8+J73*Dati!$B$13)</f>
        <v>23.985870749365318</v>
      </c>
      <c r="E107" s="3">
        <f>IF(Dati!E$7="",$B107,IF($B73="",0,IF(Dati!E$7="","",Dati!E$8+K73*Dati!$B$13)))</f>
        <v>-1.4065096293649423E-2</v>
      </c>
      <c r="F107" s="3">
        <f>IF(Dati!F$7="",$B107,IF($B73="",0,IF(Dati!F$7="","",Dati!F$8+L73*Dati!$B$13)))</f>
        <v>1.0212820018285725E-2</v>
      </c>
      <c r="G107" s="3">
        <f>IF(Dati!G$7="",$B107,IF($B73="",0,IF(Dati!G$7="","",Dati!G$8+M73*Dati!$B$13)))</f>
        <v>1.0212820018285725E-2</v>
      </c>
      <c r="H107" s="3">
        <f>IF(Dati!H$7="",$B107,IF($B73="",0,IF(Dati!H$7="","",Dati!H$8+N73*Dati!$B$13)))</f>
        <v>1.0212820018285725E-2</v>
      </c>
      <c r="I107" s="3">
        <f>IF(Dati!I$7="",$B107,IF($B73="",0,IF(Dati!I$7="","",Dati!I$8+O73*Dati!$B$13)))</f>
        <v>1.0212820018285725E-2</v>
      </c>
      <c r="J107" s="3">
        <f>IF(Dati!J$7="",$B107,IF($B73="",0,IF(Dati!J$7="","",Dati!J$8+P73*Dati!$B$13)))</f>
        <v>1.0212820018285725E-2</v>
      </c>
      <c r="K107" s="3">
        <f>IF(Dati!K$7="",$B107,IF($B73="",0,IF(Dati!K$7="","",Dati!K$8+Q73*Dati!$B$13)))</f>
        <v>1.0212820018285725E-2</v>
      </c>
      <c r="L107" s="3">
        <f>IF(Dati!L$7="",$B107,IF($B73="",0,IF(Dati!L$7="","",Dati!L$8+R73*Dati!$B$13)))</f>
        <v>1.0212820018285725E-2</v>
      </c>
      <c r="M107" s="3">
        <f>IF(Dati!M$7="",$B107,IF($B73="",0,IF(Dati!M$7="","",Dati!M$8+S73*Dati!$B$13)))</f>
        <v>1.0212820018285725E-2</v>
      </c>
      <c r="N107" s="3">
        <f>IF(Dati!N$7="",$B107,IF($B73="",0,IF(Dati!N$7="","",Dati!N$8+T73*Dati!$B$13)))</f>
        <v>1.0212820018285725E-2</v>
      </c>
      <c r="P107" s="3">
        <f>IF($B73="",0,$P$128+$D74*Dati!$B$13)</f>
        <v>11.278041784691801</v>
      </c>
      <c r="Q107" s="3">
        <f>IF($B73="",0,$Q$128+$D74*Dati!$B$13)</f>
        <v>12.718041784691803</v>
      </c>
      <c r="R107" s="3"/>
      <c r="S107" s="3">
        <f>IF($B73="",0,$S$128+$D74*Dati!$B$13)</f>
        <v>11.998041784691802</v>
      </c>
      <c r="T107" s="3">
        <f>IF($B73="",0,$T$128+$D74*Dati!$B$13)</f>
        <v>11.998041784691802</v>
      </c>
    </row>
    <row r="108" spans="1:20" x14ac:dyDescent="0.2">
      <c r="A108" s="6" t="s">
        <v>8</v>
      </c>
      <c r="B108" s="3">
        <f>IF($B74="",0,Dati!B$9+H74*Dati!$B$13)</f>
        <v>1.3265144376901434</v>
      </c>
      <c r="C108" s="3">
        <f>IF($B74="",0,Dati!C$9+I74*Dati!$B$13)</f>
        <v>1.3820068178317111</v>
      </c>
      <c r="D108" s="3">
        <f>IF($B74="",0,Dati!D$9+J74*Dati!$B$13)</f>
        <v>11.88197875030751</v>
      </c>
      <c r="E108" s="3">
        <f>IF(Dati!E$7="",$B108,IF($B74="",0,IF(Dati!E$7="","",Dati!E$9+K74*Dati!$B$13)))</f>
        <v>11.826486370165942</v>
      </c>
      <c r="F108" s="3">
        <f>IF(Dati!F$7="",$B108,IF($B74="",0,IF(Dati!F$7="","",Dati!F$9+L74*Dati!$B$13)))</f>
        <v>1.3265144376901434</v>
      </c>
      <c r="G108" s="3">
        <f>IF(Dati!G$7="",$B108,IF($B74="",0,IF(Dati!G$7="","",Dati!G$9+M74*Dati!$B$13)))</f>
        <v>1.3265144376901434</v>
      </c>
      <c r="H108" s="3">
        <f>IF(Dati!H$7="",$B108,IF($B74="",0,IF(Dati!H$7="","",Dati!H$9+N74*Dati!$B$13)))</f>
        <v>1.3265144376901434</v>
      </c>
      <c r="I108" s="3">
        <f>IF(Dati!I$7="",$B108,IF($B74="",0,IF(Dati!I$7="","",Dati!I$9+O74*Dati!$B$13)))</f>
        <v>1.3265144376901434</v>
      </c>
      <c r="J108" s="3">
        <f>IF(Dati!J$7="",$B108,IF($B74="",0,IF(Dati!J$7="","",Dati!J$9+P74*Dati!$B$13)))</f>
        <v>1.3265144376901434</v>
      </c>
      <c r="K108" s="3">
        <f>IF(Dati!K$7="",$B108,IF($B74="",0,IF(Dati!K$7="","",Dati!K$9+Q74*Dati!$B$13)))</f>
        <v>1.3265144376901434</v>
      </c>
      <c r="L108" s="3">
        <f>IF(Dati!L$7="",$B108,IF($B74="",0,IF(Dati!L$7="","",Dati!L$9+R74*Dati!$B$13)))</f>
        <v>1.3265144376901434</v>
      </c>
      <c r="M108" s="3">
        <f>IF(Dati!M$7="",$B108,IF($B74="",0,IF(Dati!M$7="","",Dati!M$9+S74*Dati!$B$13)))</f>
        <v>1.3265144376901434</v>
      </c>
      <c r="N108" s="3">
        <f>IF(Dati!N$7="",$B108,IF($B74="",0,IF(Dati!N$7="","",Dati!N$9+T74*Dati!$B$13)))</f>
        <v>1.3265144376901434</v>
      </c>
      <c r="P108" s="3">
        <f>IF($B74="",0,$P$129+$E74*Dati!$B$13)</f>
        <v>6.6042465939988269</v>
      </c>
      <c r="Q108" s="3">
        <f>IF($B74="",0,$Q$129+$E74*Dati!$B$13)</f>
        <v>6.6042465939988269</v>
      </c>
      <c r="R108" s="3"/>
      <c r="S108" s="3">
        <f>IF($B74="",0,$S$129+$E74*Dati!$B$13)</f>
        <v>5.8842465939988271</v>
      </c>
      <c r="T108" s="3">
        <f>IF($B74="",0,$T$129+$E74*Dati!$B$13)</f>
        <v>7.3242465939988266</v>
      </c>
    </row>
    <row r="110" spans="1:20" x14ac:dyDescent="0.2">
      <c r="A110" s="6" t="s">
        <v>7</v>
      </c>
      <c r="B110" s="3">
        <f>IF($B76="",0,Dati!B$8+H76*Dati!$B$13)</f>
        <v>6.7360574035627875E-3</v>
      </c>
      <c r="C110" s="3">
        <f>IF($B76="",0,Dati!C$8+I76*Dati!$B$13)</f>
        <v>24.00670774684702</v>
      </c>
      <c r="D110" s="3">
        <f>IF($B76="",0,Dati!D$8+J76*Dati!$B$13)</f>
        <v>23.990580035142834</v>
      </c>
      <c r="E110" s="3">
        <f>IF(Dati!E$7="",$B110,IF($B76="",0,IF(Dati!E$7="","",Dati!E$8+K76*Dati!$B$13)))</f>
        <v>-9.3916543006280547E-3</v>
      </c>
      <c r="F110" s="3">
        <f>IF(Dati!F$7="",$B110,IF($B76="",0,IF(Dati!F$7="","",Dati!F$8+L76*Dati!$B$13)))</f>
        <v>6.7360574035627875E-3</v>
      </c>
      <c r="G110" s="3">
        <f>IF(Dati!G$7="",$B110,IF($B76="",0,IF(Dati!G$7="","",Dati!G$8+M76*Dati!$B$13)))</f>
        <v>6.7360574035627875E-3</v>
      </c>
      <c r="H110" s="3">
        <f>IF(Dati!H$7="",$B110,IF($B76="",0,IF(Dati!H$7="","",Dati!H$8+N76*Dati!$B$13)))</f>
        <v>6.7360574035627875E-3</v>
      </c>
      <c r="I110" s="3">
        <f>IF(Dati!I$7="",$B110,IF($B76="",0,IF(Dati!I$7="","",Dati!I$8+O76*Dati!$B$13)))</f>
        <v>6.7360574035627875E-3</v>
      </c>
      <c r="J110" s="3">
        <f>IF(Dati!J$7="",$B110,IF($B76="",0,IF(Dati!J$7="","",Dati!J$8+P76*Dati!$B$13)))</f>
        <v>6.7360574035627875E-3</v>
      </c>
      <c r="K110" s="3">
        <f>IF(Dati!K$7="",$B110,IF($B76="",0,IF(Dati!K$7="","",Dati!K$8+Q76*Dati!$B$13)))</f>
        <v>6.7360574035627875E-3</v>
      </c>
      <c r="L110" s="3">
        <f>IF(Dati!L$7="",$B110,IF($B76="",0,IF(Dati!L$7="","",Dati!L$8+R76*Dati!$B$13)))</f>
        <v>6.7360574035627875E-3</v>
      </c>
      <c r="M110" s="3">
        <f>IF(Dati!M$7="",$B110,IF($B76="",0,IF(Dati!M$7="","",Dati!M$8+S76*Dati!$B$13)))</f>
        <v>6.7360574035627875E-3</v>
      </c>
      <c r="N110" s="3">
        <f>IF(Dati!N$7="",$B110,IF($B76="",0,IF(Dati!N$7="","",Dati!N$8+T76*Dati!$B$13)))</f>
        <v>6.7360574035627875E-3</v>
      </c>
      <c r="P110" s="3">
        <f>IF($B76="",0,$P$128+$D77*Dati!$B$13)</f>
        <v>11.278658046273197</v>
      </c>
      <c r="Q110" s="3">
        <f>IF($B76="",0,$Q$128+$D77*Dati!$B$13)</f>
        <v>12.718658046273198</v>
      </c>
      <c r="R110" s="3"/>
      <c r="S110" s="3">
        <f>IF($B76="",0,$S$128+$D77*Dati!$B$13)</f>
        <v>11.998658046273198</v>
      </c>
      <c r="T110" s="3">
        <f>IF($B76="",0,$T$128+$D77*Dati!$B$13)</f>
        <v>11.998658046273198</v>
      </c>
    </row>
    <row r="111" spans="1:20" x14ac:dyDescent="0.2">
      <c r="A111" s="6" t="s">
        <v>8</v>
      </c>
      <c r="B111" s="3">
        <f>IF($B77="",0,Dati!B$9+H77*Dati!$B$13)</f>
        <v>0.88205733601699576</v>
      </c>
      <c r="C111" s="3">
        <f>IF($B77="",0,Dati!C$9+I77*Dati!$B$13)</f>
        <v>0.91892067705514158</v>
      </c>
      <c r="D111" s="3">
        <f>IF($B77="",0,Dati!D$9+J77*Dati!$B$13)</f>
        <v>11.418908291186655</v>
      </c>
      <c r="E111" s="3">
        <f>IF(Dati!E$7="",$B111,IF($B77="",0,IF(Dati!E$7="","",Dati!E$9+K77*Dati!$B$13)))</f>
        <v>11.382044950148508</v>
      </c>
      <c r="F111" s="3">
        <f>IF(Dati!F$7="",$B111,IF($B77="",0,IF(Dati!F$7="","",Dati!F$9+L77*Dati!$B$13)))</f>
        <v>0.88205733601699576</v>
      </c>
      <c r="G111" s="3">
        <f>IF(Dati!G$7="",$B111,IF($B77="",0,IF(Dati!G$7="","",Dati!G$9+M77*Dati!$B$13)))</f>
        <v>0.88205733601699576</v>
      </c>
      <c r="H111" s="3">
        <f>IF(Dati!H$7="",$B111,IF($B77="",0,IF(Dati!H$7="","",Dati!H$9+N77*Dati!$B$13)))</f>
        <v>0.88205733601699576</v>
      </c>
      <c r="I111" s="3">
        <f>IF(Dati!I$7="",$B111,IF($B77="",0,IF(Dati!I$7="","",Dati!I$9+O77*Dati!$B$13)))</f>
        <v>0.88205733601699576</v>
      </c>
      <c r="J111" s="3">
        <f>IF(Dati!J$7="",$B111,IF($B77="",0,IF(Dati!J$7="","",Dati!J$9+P77*Dati!$B$13)))</f>
        <v>0.88205733601699576</v>
      </c>
      <c r="K111" s="3">
        <f>IF(Dati!K$7="",$B111,IF($B77="",0,IF(Dati!K$7="","",Dati!K$9+Q77*Dati!$B$13)))</f>
        <v>0.88205733601699576</v>
      </c>
      <c r="L111" s="3">
        <f>IF(Dati!L$7="",$B111,IF($B77="",0,IF(Dati!L$7="","",Dati!L$9+R77*Dati!$B$13)))</f>
        <v>0.88205733601699576</v>
      </c>
      <c r="M111" s="3">
        <f>IF(Dati!M$7="",$B111,IF($B77="",0,IF(Dati!M$7="","",Dati!M$9+S77*Dati!$B$13)))</f>
        <v>0.88205733601699576</v>
      </c>
      <c r="N111" s="3">
        <f>IF(Dati!N$7="",$B111,IF($B77="",0,IF(Dati!N$7="","",Dati!N$9+T77*Dati!$B$13)))</f>
        <v>0.88205733601699576</v>
      </c>
      <c r="P111" s="3">
        <f>IF($B77="",0,$P$129+$E77*Dati!$B$13)</f>
        <v>6.1504828136018261</v>
      </c>
      <c r="Q111" s="3">
        <f>IF($B77="",0,$Q$129+$E77*Dati!$B$13)</f>
        <v>6.1504828136018261</v>
      </c>
      <c r="R111" s="3"/>
      <c r="S111" s="3">
        <f>IF($B77="",0,$S$129+$E77*Dati!$B$13)</f>
        <v>5.4304828136018273</v>
      </c>
      <c r="T111" s="3">
        <f>IF($B77="",0,$T$129+$E77*Dati!$B$13)</f>
        <v>6.8704828136018268</v>
      </c>
    </row>
    <row r="113" spans="1:20" x14ac:dyDescent="0.2">
      <c r="A113" s="6" t="s">
        <v>7</v>
      </c>
      <c r="B113" s="3">
        <f>IF($B79="",0,Dati!B$8+H79*Dati!$B$13)</f>
        <v>3.012954907042589E-3</v>
      </c>
      <c r="C113" s="3">
        <f>IF($B79="",0,Dati!C$8+I79*Dati!$B$13)</f>
        <v>24.003007096324303</v>
      </c>
      <c r="D113" s="3">
        <f>IF($B79="",0,Dati!D$8+J79*Dati!$B$13)</f>
        <v>23.995670494770536</v>
      </c>
      <c r="E113" s="3">
        <f>IF(Dati!E$7="",$B113,IF($B79="",0,IF(Dati!E$7="","",Dati!E$8+K79*Dati!$B$13)))</f>
        <v>-4.3236466467261175E-3</v>
      </c>
      <c r="F113" s="3">
        <f>IF(Dati!F$7="",$B113,IF($B79="",0,IF(Dati!F$7="","",Dati!F$8+L79*Dati!$B$13)))</f>
        <v>3.012954907042589E-3</v>
      </c>
      <c r="G113" s="3">
        <f>IF(Dati!G$7="",$B113,IF($B79="",0,IF(Dati!G$7="","",Dati!G$8+M79*Dati!$B$13)))</f>
        <v>3.012954907042589E-3</v>
      </c>
      <c r="H113" s="3">
        <f>IF(Dati!H$7="",$B113,IF($B79="",0,IF(Dati!H$7="","",Dati!H$8+N79*Dati!$B$13)))</f>
        <v>3.012954907042589E-3</v>
      </c>
      <c r="I113" s="3">
        <f>IF(Dati!I$7="",$B113,IF($B79="",0,IF(Dati!I$7="","",Dati!I$8+O79*Dati!$B$13)))</f>
        <v>3.012954907042589E-3</v>
      </c>
      <c r="J113" s="3">
        <f>IF(Dati!J$7="",$B113,IF($B79="",0,IF(Dati!J$7="","",Dati!J$8+P79*Dati!$B$13)))</f>
        <v>3.012954907042589E-3</v>
      </c>
      <c r="K113" s="3">
        <f>IF(Dati!K$7="",$B113,IF($B79="",0,IF(Dati!K$7="","",Dati!K$8+Q79*Dati!$B$13)))</f>
        <v>3.012954907042589E-3</v>
      </c>
      <c r="L113" s="3">
        <f>IF(Dati!L$7="",$B113,IF($B79="",0,IF(Dati!L$7="","",Dati!L$8+R79*Dati!$B$13)))</f>
        <v>3.012954907042589E-3</v>
      </c>
      <c r="M113" s="3">
        <f>IF(Dati!M$7="",$B113,IF($B79="",0,IF(Dati!M$7="","",Dati!M$8+S79*Dati!$B$13)))</f>
        <v>3.012954907042589E-3</v>
      </c>
      <c r="N113" s="3">
        <f>IF(Dati!N$7="",$B113,IF($B79="",0,IF(Dati!N$7="","",Dati!N$8+T79*Dati!$B$13)))</f>
        <v>3.012954907042589E-3</v>
      </c>
      <c r="P113" s="3">
        <f>IF($B79="",0,$P$128+$D80*Dati!$B$13)</f>
        <v>11.279341724838789</v>
      </c>
      <c r="Q113" s="3">
        <f>IF($B79="",0,$Q$128+$D80*Dati!$B$13)</f>
        <v>12.71934172483879</v>
      </c>
      <c r="R113" s="3"/>
      <c r="S113" s="3">
        <f>IF($B79="",0,$S$128+$D80*Dati!$B$13)</f>
        <v>11.999341724838789</v>
      </c>
      <c r="T113" s="3">
        <f>IF($B79="",0,$T$128+$D80*Dati!$B$13)</f>
        <v>11.999341724838789</v>
      </c>
    </row>
    <row r="114" spans="1:20" x14ac:dyDescent="0.2">
      <c r="A114" s="6" t="s">
        <v>8</v>
      </c>
      <c r="B114" s="3">
        <f>IF($B80="",0,Dati!B$9+H80*Dati!$B$13)</f>
        <v>0.41167150790882107</v>
      </c>
      <c r="C114" s="3">
        <f>IF($B80="",0,Dati!C$9+I80*Dati!$B$13)</f>
        <v>0.42844088288886156</v>
      </c>
      <c r="D114" s="3">
        <f>IF($B80="",0,Dati!D$9+J80*Dati!$B$13)</f>
        <v>10.928438319758913</v>
      </c>
      <c r="E114" s="3">
        <f>IF(Dati!E$7="",$B114,IF($B80="",0,IF(Dati!E$7="","",Dati!E$9+K80*Dati!$B$13)))</f>
        <v>10.911668944778873</v>
      </c>
      <c r="F114" s="3">
        <f>IF(Dati!F$7="",$B114,IF($B80="",0,IF(Dati!F$7="","",Dati!F$9+L80*Dati!$B$13)))</f>
        <v>0.41167150790882107</v>
      </c>
      <c r="G114" s="3">
        <f>IF(Dati!G$7="",$B114,IF($B80="",0,IF(Dati!G$7="","",Dati!G$9+M80*Dati!$B$13)))</f>
        <v>0.41167150790882107</v>
      </c>
      <c r="H114" s="3">
        <f>IF(Dati!H$7="",$B114,IF($B80="",0,IF(Dati!H$7="","",Dati!H$9+N80*Dati!$B$13)))</f>
        <v>0.41167150790882107</v>
      </c>
      <c r="I114" s="3">
        <f>IF(Dati!I$7="",$B114,IF($B80="",0,IF(Dati!I$7="","",Dati!I$9+O80*Dati!$B$13)))</f>
        <v>0.41167150790882107</v>
      </c>
      <c r="J114" s="3">
        <f>IF(Dati!J$7="",$B114,IF($B80="",0,IF(Dati!J$7="","",Dati!J$9+P80*Dati!$B$13)))</f>
        <v>0.41167150790882107</v>
      </c>
      <c r="K114" s="3">
        <f>IF(Dati!K$7="",$B114,IF($B80="",0,IF(Dati!K$7="","",Dati!K$9+Q80*Dati!$B$13)))</f>
        <v>0.41167150790882107</v>
      </c>
      <c r="L114" s="3">
        <f>IF(Dati!L$7="",$B114,IF($B80="",0,IF(Dati!L$7="","",Dati!L$9+R80*Dati!$B$13)))</f>
        <v>0.41167150790882107</v>
      </c>
      <c r="M114" s="3">
        <f>IF(Dati!M$7="",$B114,IF($B80="",0,IF(Dati!M$7="","",Dati!M$9+S80*Dati!$B$13)))</f>
        <v>0.41167150790882107</v>
      </c>
      <c r="N114" s="3">
        <f>IF(Dati!N$7="",$B114,IF($B80="",0,IF(Dati!N$7="","",Dati!N$9+T80*Dati!$B$13)))</f>
        <v>0.41167150790882107</v>
      </c>
      <c r="P114" s="3">
        <f>IF($B80="",0,$P$129+$E80*Dati!$B$13)</f>
        <v>5.6700549138338676</v>
      </c>
      <c r="Q114" s="3">
        <f>IF($B80="",0,$Q$129+$E80*Dati!$B$13)</f>
        <v>5.6700549138338676</v>
      </c>
      <c r="R114" s="3"/>
      <c r="S114" s="3">
        <f>IF($B80="",0,$S$129+$E80*Dati!$B$13)</f>
        <v>4.9500549138338679</v>
      </c>
      <c r="T114" s="3">
        <f>IF($B80="",0,$T$129+$E80*Dati!$B$13)</f>
        <v>6.3900549138338674</v>
      </c>
    </row>
    <row r="116" spans="1:20" x14ac:dyDescent="0.2">
      <c r="A116" s="6" t="s">
        <v>7</v>
      </c>
      <c r="B116" s="3">
        <f>IF($B82="",0,Dati!B$8+H82*Dati!$B$13)</f>
        <v>0</v>
      </c>
      <c r="C116" s="3">
        <f>IF($B82="",0,Dati!C$8+I82*Dati!$B$13)</f>
        <v>0</v>
      </c>
      <c r="D116" s="3">
        <f>IF($B82="",0,Dati!D$8+J82*Dati!$B$13)</f>
        <v>0</v>
      </c>
      <c r="E116" s="3">
        <f>IF(Dati!E$7="",$B116,IF($B82="",0,IF(Dati!E$7="","",Dati!E$8+K82*Dati!$B$13)))</f>
        <v>0</v>
      </c>
      <c r="F116" s="3">
        <f>IF(Dati!F$7="",$B116,IF($B82="",0,IF(Dati!F$7="","",Dati!F$8+L82*Dati!$B$13)))</f>
        <v>0</v>
      </c>
      <c r="G116" s="3">
        <f>IF(Dati!G$7="",$B116,IF($B82="",0,IF(Dati!G$7="","",Dati!G$8+M82*Dati!$B$13)))</f>
        <v>0</v>
      </c>
      <c r="H116" s="3">
        <f>IF(Dati!H$7="",$B116,IF($B82="",0,IF(Dati!H$7="","",Dati!H$8+N82*Dati!$B$13)))</f>
        <v>0</v>
      </c>
      <c r="I116" s="3">
        <f>IF(Dati!I$7="",$B116,IF($B82="",0,IF(Dati!I$7="","",Dati!I$8+O82*Dati!$B$13)))</f>
        <v>0</v>
      </c>
      <c r="J116" s="3">
        <f>IF(Dati!J$7="",$B116,IF($B82="",0,IF(Dati!J$7="","",Dati!J$8+P82*Dati!$B$13)))</f>
        <v>0</v>
      </c>
      <c r="K116" s="3">
        <f>IF(Dati!K$7="",$B116,IF($B82="",0,IF(Dati!K$7="","",Dati!K$8+Q82*Dati!$B$13)))</f>
        <v>0</v>
      </c>
      <c r="L116" s="3">
        <f>IF(Dati!L$7="",$B116,IF($B82="",0,IF(Dati!L$7="","",Dati!L$8+R82*Dati!$B$13)))</f>
        <v>0</v>
      </c>
      <c r="M116" s="3">
        <f>IF(Dati!M$7="",$B116,IF($B82="",0,IF(Dati!M$7="","",Dati!M$8+S82*Dati!$B$13)))</f>
        <v>0</v>
      </c>
      <c r="N116" s="3">
        <f>IF(Dati!N$7="",$B116,IF($B82="",0,IF(Dati!N$7="","",Dati!N$8+T82*Dati!$B$13)))</f>
        <v>0</v>
      </c>
      <c r="P116" s="3">
        <f>IF($B82="",0,$P$128+$D83*Dati!$B$13)</f>
        <v>0</v>
      </c>
      <c r="Q116" s="3">
        <f>IF($B82="",0,$Q$128+$D83*Dati!$B$13)</f>
        <v>0</v>
      </c>
      <c r="R116" s="3"/>
      <c r="S116" s="3">
        <f>IF($B82="",0,$S$128+$D83*Dati!$B$13)</f>
        <v>0</v>
      </c>
      <c r="T116" s="3">
        <f>IF($B82="",0,$T$128+$D83*Dati!$B$13)</f>
        <v>0</v>
      </c>
    </row>
    <row r="117" spans="1:20" x14ac:dyDescent="0.2">
      <c r="A117" s="6" t="s">
        <v>8</v>
      </c>
      <c r="B117" s="3">
        <f>IF($B83="",0,Dati!B$9+H83*Dati!$B$13)</f>
        <v>0</v>
      </c>
      <c r="C117" s="3">
        <f>IF($B83="",0,Dati!C$9+I83*Dati!$B$13)</f>
        <v>0</v>
      </c>
      <c r="D117" s="3">
        <f>IF($B83="",0,Dati!D$9+J83*Dati!$B$13)</f>
        <v>0</v>
      </c>
      <c r="E117" s="3">
        <f>IF(Dati!E$7="",$B117,IF($B83="",0,IF(Dati!E$7="","",Dati!E$9+K83*Dati!$B$13)))</f>
        <v>0</v>
      </c>
      <c r="F117" s="3">
        <f>IF(Dati!F$7="",$B117,IF($B83="",0,IF(Dati!F$7="","",Dati!F$9+L83*Dati!$B$13)))</f>
        <v>0</v>
      </c>
      <c r="G117" s="3">
        <f>IF(Dati!G$7="",$B117,IF($B83="",0,IF(Dati!G$7="","",Dati!G$9+M83*Dati!$B$13)))</f>
        <v>0</v>
      </c>
      <c r="H117" s="3">
        <f>IF(Dati!H$7="",$B117,IF($B83="",0,IF(Dati!H$7="","",Dati!H$9+N83*Dati!$B$13)))</f>
        <v>0</v>
      </c>
      <c r="I117" s="3">
        <f>IF(Dati!I$7="",$B117,IF($B83="",0,IF(Dati!I$7="","",Dati!I$9+O83*Dati!$B$13)))</f>
        <v>0</v>
      </c>
      <c r="J117" s="3">
        <f>IF(Dati!J$7="",$B117,IF($B83="",0,IF(Dati!J$7="","",Dati!J$9+P83*Dati!$B$13)))</f>
        <v>0</v>
      </c>
      <c r="K117" s="3">
        <f>IF(Dati!K$7="",$B117,IF($B83="",0,IF(Dati!K$7="","",Dati!K$9+Q83*Dati!$B$13)))</f>
        <v>0</v>
      </c>
      <c r="L117" s="3">
        <f>IF(Dati!L$7="",$B117,IF($B83="",0,IF(Dati!L$7="","",Dati!L$9+R83*Dati!$B$13)))</f>
        <v>0</v>
      </c>
      <c r="M117" s="3">
        <f>IF(Dati!M$7="",$B117,IF($B83="",0,IF(Dati!M$7="","",Dati!M$9+S83*Dati!$B$13)))</f>
        <v>0</v>
      </c>
      <c r="N117" s="3">
        <f>IF(Dati!N$7="",$B117,IF($B83="",0,IF(Dati!N$7="","",Dati!N$9+T83*Dati!$B$13)))</f>
        <v>0</v>
      </c>
      <c r="P117" s="3">
        <f>IF($B83="",0,$P$129+$E83*Dati!$B$13)</f>
        <v>0</v>
      </c>
      <c r="Q117" s="3">
        <f>IF($B83="",0,$Q$129+$E83*Dati!$B$13)</f>
        <v>0</v>
      </c>
      <c r="R117" s="3"/>
      <c r="S117" s="3">
        <f>IF($B83="",0,$S$129+$E83*Dati!$B$13)</f>
        <v>0</v>
      </c>
      <c r="T117" s="3">
        <f>IF($B83="",0,$T$129+$E83*Dati!$B$13)</f>
        <v>0</v>
      </c>
    </row>
    <row r="119" spans="1:20" x14ac:dyDescent="0.2">
      <c r="A119" s="6" t="s">
        <v>7</v>
      </c>
      <c r="B119" s="3">
        <f>IF($B85="",0,Dati!B$8+H85*Dati!$B$13)</f>
        <v>0</v>
      </c>
      <c r="C119" s="3">
        <f>IF($B85="",0,Dati!C$8+I85*Dati!$B$13)</f>
        <v>0</v>
      </c>
      <c r="D119" s="3">
        <f>IF($B85="",0,Dati!D$8+J85*Dati!$B$13)</f>
        <v>0</v>
      </c>
      <c r="E119" s="3">
        <f>IF(Dati!E$7="",$B119,IF($B85="",0,IF(Dati!E$7="","",Dati!E$8+K85*Dati!$B$13)))</f>
        <v>0</v>
      </c>
      <c r="F119" s="3">
        <f>IF(Dati!F$7="",$B119,IF($B85="",0,IF(Dati!F$7="","",Dati!F$8+L85*Dati!$B$13)))</f>
        <v>0</v>
      </c>
      <c r="G119" s="3">
        <f>IF(Dati!G$7="",$B119,IF($B85="",0,IF(Dati!G$7="","",Dati!G$8+M85*Dati!$B$13)))</f>
        <v>0</v>
      </c>
      <c r="H119" s="3">
        <f>IF(Dati!H$7="",$B119,IF($B85="",0,IF(Dati!H$7="","",Dati!H$8+N85*Dati!$B$13)))</f>
        <v>0</v>
      </c>
      <c r="I119" s="3">
        <f>IF(Dati!I$7="",$B119,IF($B85="",0,IF(Dati!I$7="","",Dati!I$8+O85*Dati!$B$13)))</f>
        <v>0</v>
      </c>
      <c r="J119" s="3">
        <f>IF(Dati!J$7="",$B119,IF($B85="",0,IF(Dati!J$7="","",Dati!J$8+P85*Dati!$B$13)))</f>
        <v>0</v>
      </c>
      <c r="K119" s="3">
        <f>IF(Dati!K$7="",$B119,IF($B85="",0,IF(Dati!K$7="","",Dati!K$8+Q85*Dati!$B$13)))</f>
        <v>0</v>
      </c>
      <c r="L119" s="3">
        <f>IF(Dati!L$7="",$B119,IF($B85="",0,IF(Dati!L$7="","",Dati!L$8+R85*Dati!$B$13)))</f>
        <v>0</v>
      </c>
      <c r="M119" s="3">
        <f>IF(Dati!M$7="",$B119,IF($B85="",0,IF(Dati!M$7="","",Dati!M$8+S85*Dati!$B$13)))</f>
        <v>0</v>
      </c>
      <c r="N119" s="3">
        <f>IF(Dati!N$7="",$B119,IF($B85="",0,IF(Dati!N$7="","",Dati!N$8+T85*Dati!$B$13)))</f>
        <v>0</v>
      </c>
      <c r="P119" s="3">
        <f>IF($B85="",0,$P$128+$D86*Dati!$B$13)</f>
        <v>0</v>
      </c>
      <c r="Q119" s="3">
        <f>IF($B85="",0,$Q$128+$D86*Dati!$B$13)</f>
        <v>0</v>
      </c>
      <c r="R119" s="3"/>
      <c r="S119" s="3">
        <f>IF($B85="",0,$S$128+$D86*Dati!$B$13)</f>
        <v>0</v>
      </c>
      <c r="T119" s="3">
        <f>IF($B85="",0,$T$128+$D86*Dati!$B$13)</f>
        <v>0</v>
      </c>
    </row>
    <row r="120" spans="1:20" x14ac:dyDescent="0.2">
      <c r="A120" s="6" t="s">
        <v>8</v>
      </c>
      <c r="B120" s="3">
        <f>IF($B86="",0,Dati!B$9+H86*Dati!$B$13)</f>
        <v>0</v>
      </c>
      <c r="C120" s="3">
        <f>IF($B86="",0,Dati!C$9+I86*Dati!$B$13)</f>
        <v>0</v>
      </c>
      <c r="D120" s="3">
        <f>IF($B86="",0,Dati!D$9+J86*Dati!$B$13)</f>
        <v>0</v>
      </c>
      <c r="E120" s="3">
        <f>IF(Dati!E$7="",$B120,IF($B86="",0,IF(Dati!E$7="","",Dati!E$9+K86*Dati!$B$13)))</f>
        <v>0</v>
      </c>
      <c r="F120" s="3">
        <f>IF(Dati!F$7="",$B120,IF($B86="",0,IF(Dati!F$7="","",Dati!F$9+L86*Dati!$B$13)))</f>
        <v>0</v>
      </c>
      <c r="G120" s="3">
        <f>IF(Dati!G$7="",$B120,IF($B86="",0,IF(Dati!G$7="","",Dati!G$9+M86*Dati!$B$13)))</f>
        <v>0</v>
      </c>
      <c r="H120" s="3">
        <f>IF(Dati!H$7="",$B120,IF($B86="",0,IF(Dati!H$7="","",Dati!H$9+N86*Dati!$B$13)))</f>
        <v>0</v>
      </c>
      <c r="I120" s="3">
        <f>IF(Dati!I$7="",$B120,IF($B86="",0,IF(Dati!I$7="","",Dati!I$9+O86*Dati!$B$13)))</f>
        <v>0</v>
      </c>
      <c r="J120" s="3">
        <f>IF(Dati!J$7="",$B120,IF($B86="",0,IF(Dati!J$7="","",Dati!J$9+P86*Dati!$B$13)))</f>
        <v>0</v>
      </c>
      <c r="K120" s="3">
        <f>IF(Dati!K$7="",$B120,IF($B86="",0,IF(Dati!K$7="","",Dati!K$9+Q86*Dati!$B$13)))</f>
        <v>0</v>
      </c>
      <c r="L120" s="3">
        <f>IF(Dati!L$7="",$B120,IF($B86="",0,IF(Dati!L$7="","",Dati!L$9+R86*Dati!$B$13)))</f>
        <v>0</v>
      </c>
      <c r="M120" s="3">
        <f>IF(Dati!M$7="",$B120,IF($B86="",0,IF(Dati!M$7="","",Dati!M$9+S86*Dati!$B$13)))</f>
        <v>0</v>
      </c>
      <c r="N120" s="3">
        <f>IF(Dati!N$7="",$B120,IF($B86="",0,IF(Dati!N$7="","",Dati!N$9+T86*Dati!$B$13)))</f>
        <v>0</v>
      </c>
      <c r="P120" s="3">
        <f>IF($B86="",0,$P$129+$E86*Dati!$B$13)</f>
        <v>0</v>
      </c>
      <c r="Q120" s="3">
        <f>IF($B86="",0,$Q$129+$E86*Dati!$B$13)</f>
        <v>0</v>
      </c>
      <c r="R120" s="3"/>
      <c r="S120" s="3">
        <f>IF($B86="",0,$S$129+$E86*Dati!$B$13)</f>
        <v>0</v>
      </c>
      <c r="T120" s="3">
        <f>IF($B86="",0,$T$129+$E86*Dati!$B$13)</f>
        <v>0</v>
      </c>
    </row>
    <row r="122" spans="1:20" x14ac:dyDescent="0.2">
      <c r="A122" s="6" t="s">
        <v>7</v>
      </c>
      <c r="B122" s="3">
        <f>IF($B88="",0,Dati!B$8+H88*Dati!$B$13)</f>
        <v>0</v>
      </c>
      <c r="C122" s="3">
        <f>IF($B88="",0,Dati!C$8+I88*Dati!$B$13)</f>
        <v>0</v>
      </c>
      <c r="D122" s="3">
        <f>IF($B88="",0,Dati!D$8+J88*Dati!$B$13)</f>
        <v>0</v>
      </c>
      <c r="E122" s="3">
        <f>IF(Dati!E$7="",$B122,IF($B88="",0,IF(Dati!E$7="","",Dati!E$8+K88*Dati!$B$13)))</f>
        <v>0</v>
      </c>
      <c r="F122" s="3">
        <f>IF(Dati!F$7="",$B122,IF($B88="",0,IF(Dati!F$7="","",Dati!F$8+L88*Dati!$B$13)))</f>
        <v>0</v>
      </c>
      <c r="G122" s="3">
        <f>IF(Dati!G$7="",$B122,IF($B88="",0,IF(Dati!G$7="","",Dati!G$8+M88*Dati!$B$13)))</f>
        <v>0</v>
      </c>
      <c r="H122" s="3">
        <f>IF(Dati!H$7="",$B122,IF($B88="",0,IF(Dati!H$7="","",Dati!H$8+N88*Dati!$B$13)))</f>
        <v>0</v>
      </c>
      <c r="I122" s="3">
        <f>IF(Dati!I$7="",$B122,IF($B88="",0,IF(Dati!I$7="","",Dati!I$8+O88*Dati!$B$13)))</f>
        <v>0</v>
      </c>
      <c r="J122" s="3">
        <f>IF(Dati!J$7="",$B122,IF($B88="",0,IF(Dati!J$7="","",Dati!J$8+P88*Dati!$B$13)))</f>
        <v>0</v>
      </c>
      <c r="K122" s="3">
        <f>IF(Dati!K$7="",$B122,IF($B88="",0,IF(Dati!K$7="","",Dati!K$8+Q88*Dati!$B$13)))</f>
        <v>0</v>
      </c>
      <c r="L122" s="3">
        <f>IF(Dati!L$7="",$B122,IF($B88="",0,IF(Dati!L$7="","",Dati!L$8+R88*Dati!$B$13)))</f>
        <v>0</v>
      </c>
      <c r="M122" s="3">
        <f>IF(Dati!M$7="",$B122,IF($B88="",0,IF(Dati!M$7="","",Dati!M$8+S88*Dati!$B$13)))</f>
        <v>0</v>
      </c>
      <c r="N122" s="3">
        <f>IF(Dati!N$7="",$B122,IF($B88="",0,IF(Dati!N$7="","",Dati!N$8+T88*Dati!$B$13)))</f>
        <v>0</v>
      </c>
      <c r="P122" s="3">
        <f>IF($B88="",0,$P$128+$D89*Dati!$B$13)</f>
        <v>0</v>
      </c>
      <c r="Q122" s="3">
        <f>IF($B88="",0,$Q$128+$D89*Dati!$B$13)</f>
        <v>0</v>
      </c>
      <c r="R122" s="3"/>
      <c r="S122" s="3">
        <f>IF($B88="",0,$S$128+$D89*Dati!$B$13)</f>
        <v>0</v>
      </c>
      <c r="T122" s="3">
        <f>IF($B88="",0,$T$128+$D89*Dati!$B$13)</f>
        <v>0</v>
      </c>
    </row>
    <row r="123" spans="1:20" x14ac:dyDescent="0.2">
      <c r="A123" s="6" t="s">
        <v>8</v>
      </c>
      <c r="B123" s="3">
        <f>IF($B89="",0,Dati!B$9+H89*Dati!$B$13)</f>
        <v>0</v>
      </c>
      <c r="C123" s="3">
        <f>IF($B89="",0,Dati!C$9+I89*Dati!$B$13)</f>
        <v>0</v>
      </c>
      <c r="D123" s="3">
        <f>IF($B89="",0,Dati!D$9+J89*Dati!$B$13)</f>
        <v>0</v>
      </c>
      <c r="E123" s="3">
        <f>IF(Dati!E$7="",$B123,IF($B89="",0,IF(Dati!E$7="","",Dati!E$9+K89*Dati!$B$13)))</f>
        <v>0</v>
      </c>
      <c r="F123" s="3">
        <f>IF(Dati!F$7="",$B123,IF($B89="",0,IF(Dati!F$7="","",Dati!F$9+L89*Dati!$B$13)))</f>
        <v>0</v>
      </c>
      <c r="G123" s="3">
        <f>IF(Dati!G$7="",$B123,IF($B89="",0,IF(Dati!G$7="","",Dati!G$9+M89*Dati!$B$13)))</f>
        <v>0</v>
      </c>
      <c r="H123" s="3">
        <f>IF(Dati!H$7="",$B123,IF($B89="",0,IF(Dati!H$7="","",Dati!H$9+N89*Dati!$B$13)))</f>
        <v>0</v>
      </c>
      <c r="I123" s="3">
        <f>IF(Dati!I$7="",$B123,IF($B89="",0,IF(Dati!I$7="","",Dati!I$9+O89*Dati!$B$13)))</f>
        <v>0</v>
      </c>
      <c r="J123" s="3">
        <f>IF(Dati!J$7="",$B123,IF($B89="",0,IF(Dati!J$7="","",Dati!J$9+P89*Dati!$B$13)))</f>
        <v>0</v>
      </c>
      <c r="K123" s="3">
        <f>IF(Dati!K$7="",$B123,IF($B89="",0,IF(Dati!K$7="","",Dati!K$9+Q89*Dati!$B$13)))</f>
        <v>0</v>
      </c>
      <c r="L123" s="3">
        <f>IF(Dati!L$7="",$B123,IF($B89="",0,IF(Dati!L$7="","",Dati!L$9+R89*Dati!$B$13)))</f>
        <v>0</v>
      </c>
      <c r="M123" s="3">
        <f>IF(Dati!M$7="",$B123,IF($B89="",0,IF(Dati!M$7="","",Dati!M$9+S89*Dati!$B$13)))</f>
        <v>0</v>
      </c>
      <c r="N123" s="3">
        <f>IF(Dati!N$7="",$B123,IF($B89="",0,IF(Dati!N$7="","",Dati!N$9+T89*Dati!$B$13)))</f>
        <v>0</v>
      </c>
      <c r="P123" s="3">
        <f>IF($B89="",0,$P$129+$E89*Dati!$B$13)</f>
        <v>0</v>
      </c>
      <c r="Q123" s="3">
        <f>IF($B89="",0,$Q$129+$E89*Dati!$B$13)</f>
        <v>0</v>
      </c>
      <c r="R123" s="3"/>
      <c r="S123" s="3">
        <f>IF($B89="",0,$S$129+$E89*Dati!$B$13)</f>
        <v>0</v>
      </c>
      <c r="T123" s="3">
        <f>IF($B89="",0,$T$129+$E89*Dati!$B$13)</f>
        <v>0</v>
      </c>
    </row>
    <row r="125" spans="1:20" x14ac:dyDescent="0.2">
      <c r="A125" s="6" t="s">
        <v>7</v>
      </c>
      <c r="B125" s="3">
        <f>IF($B91="",0,Dati!B$8+H91*Dati!$B$13)</f>
        <v>0</v>
      </c>
      <c r="C125" s="3">
        <f>IF($B91="",0,Dati!C$8+I91*Dati!$B$13)</f>
        <v>0</v>
      </c>
      <c r="D125" s="3">
        <f>IF($B91="",0,Dati!D$8+J91*Dati!$B$13)</f>
        <v>0</v>
      </c>
      <c r="E125" s="3">
        <f>IF(Dati!E$7="",$B125,IF($B91="",0,IF(Dati!E$7="","",Dati!E$8+K91*Dati!$B$13)))</f>
        <v>0</v>
      </c>
      <c r="F125" s="3">
        <f>IF(Dati!F$7="",$B125,IF($B91="",0,IF(Dati!F$7="","",Dati!F$8+L91*Dati!$B$13)))</f>
        <v>0</v>
      </c>
      <c r="G125" s="3">
        <f>IF(Dati!G$7="",$B125,IF($B91="",0,IF(Dati!G$7="","",Dati!G$8+M91*Dati!$B$13)))</f>
        <v>0</v>
      </c>
      <c r="H125" s="3">
        <f>IF(Dati!H$7="",$B125,IF($B91="",0,IF(Dati!H$7="","",Dati!H$8+N91*Dati!$B$13)))</f>
        <v>0</v>
      </c>
      <c r="I125" s="3">
        <f>IF(Dati!I$7="",$B125,IF($B91="",0,IF(Dati!I$7="","",Dati!I$8+O91*Dati!$B$13)))</f>
        <v>0</v>
      </c>
      <c r="J125" s="3">
        <f>IF(Dati!J$7="",$B125,IF($B91="",0,IF(Dati!J$7="","",Dati!J$8+P91*Dati!$B$13)))</f>
        <v>0</v>
      </c>
      <c r="K125" s="3">
        <f>IF(Dati!K$7="",$B125,IF($B91="",0,IF(Dati!K$7="","",Dati!K$8+Q91*Dati!$B$13)))</f>
        <v>0</v>
      </c>
      <c r="L125" s="3">
        <f>IF(Dati!L$7="",$B125,IF($B91="",0,IF(Dati!L$7="","",Dati!L$8+R91*Dati!$B$13)))</f>
        <v>0</v>
      </c>
      <c r="M125" s="3">
        <f>IF(Dati!M$7="",$B125,IF($B91="",0,IF(Dati!M$7="","",Dati!M$8+S91*Dati!$B$13)))</f>
        <v>0</v>
      </c>
      <c r="N125" s="3">
        <f>IF(Dati!N$7="",$B125,IF($B91="",0,IF(Dati!N$7="","",Dati!N$8+T91*Dati!$B$13)))</f>
        <v>0</v>
      </c>
      <c r="P125" s="3">
        <f>IF($B91="",0,$P$128+$D92*Dati!$B$13)</f>
        <v>0</v>
      </c>
      <c r="Q125" s="3">
        <f>IF($B91="",0,$Q$128+$D92*Dati!$B$13)</f>
        <v>0</v>
      </c>
      <c r="R125" s="3"/>
      <c r="S125" s="3">
        <f>IF($B91="",0,$S$128+$D92*Dati!$B$13)</f>
        <v>0</v>
      </c>
      <c r="T125" s="3">
        <f>IF($B91="",0,$T$128+$D92*Dati!$B$13)</f>
        <v>0</v>
      </c>
    </row>
    <row r="126" spans="1:20" x14ac:dyDescent="0.2">
      <c r="A126" s="6" t="s">
        <v>8</v>
      </c>
      <c r="B126" s="3">
        <f>IF($B92="",0,Dati!B$9+H92*Dati!$B$13)</f>
        <v>0</v>
      </c>
      <c r="C126" s="3">
        <f>IF($B92="",0,Dati!C$9+I92*Dati!$B$13)</f>
        <v>0</v>
      </c>
      <c r="D126" s="3">
        <f>IF($B92="",0,Dati!D$9+J92*Dati!$B$13)</f>
        <v>0</v>
      </c>
      <c r="E126" s="3">
        <f>IF(Dati!E$7="",$B126,IF($B92="",0,IF(Dati!E$7="","",Dati!E$9+K92*Dati!$B$13)))</f>
        <v>0</v>
      </c>
      <c r="F126" s="3">
        <f>IF(Dati!F$7="",$B126,IF($B92="",0,IF(Dati!F$7="","",Dati!F$9+L92*Dati!$B$13)))</f>
        <v>0</v>
      </c>
      <c r="G126" s="3">
        <f>IF(Dati!G$7="",$B126,IF($B92="",0,IF(Dati!G$7="","",Dati!G$9+M92*Dati!$B$13)))</f>
        <v>0</v>
      </c>
      <c r="H126" s="3">
        <f>IF(Dati!H$7="",$B126,IF($B92="",0,IF(Dati!H$7="","",Dati!H$9+N92*Dati!$B$13)))</f>
        <v>0</v>
      </c>
      <c r="I126" s="3">
        <f>IF(Dati!I$7="",$B126,IF($B92="",0,IF(Dati!I$7="","",Dati!I$9+O92*Dati!$B$13)))</f>
        <v>0</v>
      </c>
      <c r="J126" s="3">
        <f>IF(Dati!J$7="",$B126,IF($B92="",0,IF(Dati!J$7="","",Dati!J$9+P92*Dati!$B$13)))</f>
        <v>0</v>
      </c>
      <c r="K126" s="3">
        <f>IF(Dati!K$7="",$B126,IF($B92="",0,IF(Dati!K$7="","",Dati!K$9+Q92*Dati!$B$13)))</f>
        <v>0</v>
      </c>
      <c r="L126" s="3">
        <f>IF(Dati!L$7="",$B126,IF($B92="",0,IF(Dati!L$7="","",Dati!L$9+R92*Dati!$B$13)))</f>
        <v>0</v>
      </c>
      <c r="M126" s="3">
        <f>IF(Dati!M$7="",$B126,IF($B92="",0,IF(Dati!M$7="","",Dati!M$9+S92*Dati!$B$13)))</f>
        <v>0</v>
      </c>
      <c r="N126" s="3">
        <f>IF(Dati!N$7="",$B126,IF($B92="",0,IF(Dati!N$7="","",Dati!N$9+T92*Dati!$B$13)))</f>
        <v>0</v>
      </c>
      <c r="P126" s="3">
        <f>IF($B92="",0,$P$129+$E92*Dati!$B$13)</f>
        <v>0</v>
      </c>
      <c r="Q126" s="3">
        <f>IF($B92="",0,$Q$129+$E92*Dati!$B$13)</f>
        <v>0</v>
      </c>
      <c r="R126" s="3"/>
      <c r="S126" s="3">
        <f>IF($B92="",0,$S$129+$E92*Dati!$B$13)</f>
        <v>0</v>
      </c>
      <c r="T126" s="3">
        <f>IF($B92="",0,$T$129+$E92*Dati!$B$13)</f>
        <v>0</v>
      </c>
    </row>
    <row r="128" spans="1:20" x14ac:dyDescent="0.2">
      <c r="A128" s="6" t="s">
        <v>7</v>
      </c>
      <c r="B128" s="3">
        <f>Dati!B8</f>
        <v>0</v>
      </c>
      <c r="C128" s="3">
        <f>Dati!C8</f>
        <v>24</v>
      </c>
      <c r="D128" s="3">
        <f>Dati!D8</f>
        <v>24</v>
      </c>
      <c r="E128" s="3">
        <f>IF(Dati!E$7="",$B128,IF(Dati!E$7="","",Dati!E8))</f>
        <v>0</v>
      </c>
      <c r="F128" s="3">
        <f>IF(Dati!F$7="",$B128,IF(Dati!F$7="","",Dati!F8))</f>
        <v>0</v>
      </c>
      <c r="G128" s="3">
        <f>IF(Dati!G$7="",$B128,IF(Dati!G$7="","",Dati!G8))</f>
        <v>0</v>
      </c>
      <c r="H128" s="3">
        <f>IF(Dati!H$7="",$B128,IF(Dati!H$7="","",Dati!H8))</f>
        <v>0</v>
      </c>
      <c r="I128" s="3">
        <f>IF(Dati!I$7="",$B128,IF(Dati!I$7="","",Dati!I8))</f>
        <v>0</v>
      </c>
      <c r="J128" s="3">
        <f>IF(Dati!J$7="",$B128,IF(Dati!J$7="","",Dati!J8))</f>
        <v>0</v>
      </c>
      <c r="K128" s="3">
        <f>IF(Dati!K$7="",$B128,IF(Dati!K$7="","",Dati!K8))</f>
        <v>0</v>
      </c>
      <c r="L128" s="3">
        <f>IF(Dati!L$7="",$B128,IF(Dati!L$7="","",Dati!L8))</f>
        <v>0</v>
      </c>
      <c r="M128" s="3">
        <f>IF(Dati!M$7="",$B128,IF(Dati!M$7="","",Dati!M8))</f>
        <v>0</v>
      </c>
      <c r="N128" s="3">
        <f>IF(Dati!N$7="",$B128,IF(Dati!N$7="","",Dati!N8))</f>
        <v>0</v>
      </c>
      <c r="P128" s="3">
        <f>I18</f>
        <v>11.28</v>
      </c>
      <c r="Q128" s="3">
        <f>J18</f>
        <v>12.72</v>
      </c>
      <c r="S128" s="3">
        <f>L18</f>
        <v>12</v>
      </c>
      <c r="T128" s="3">
        <f>M18</f>
        <v>12</v>
      </c>
    </row>
    <row r="129" spans="1:20" x14ac:dyDescent="0.2">
      <c r="A129" s="6" t="s">
        <v>8</v>
      </c>
      <c r="B129" s="3">
        <f>Dati!B9</f>
        <v>0</v>
      </c>
      <c r="C129" s="3">
        <f>Dati!C9</f>
        <v>0</v>
      </c>
      <c r="D129" s="3">
        <f>Dati!D9</f>
        <v>10.5</v>
      </c>
      <c r="E129" s="3">
        <f>IF(Dati!E$7="",$B129,IF(Dati!E$7="","",Dati!E9))</f>
        <v>10.5</v>
      </c>
      <c r="F129" s="3">
        <f>IF(Dati!F$7="",$B129,IF(Dati!F$7="","",Dati!F9))</f>
        <v>0</v>
      </c>
      <c r="G129" s="3">
        <f>IF(Dati!G$7="",$B129,IF(Dati!G$7="","",Dati!G9))</f>
        <v>0</v>
      </c>
      <c r="H129" s="3">
        <f>IF(Dati!H$7="",$B129,IF(Dati!H$7="","",Dati!H9))</f>
        <v>0</v>
      </c>
      <c r="I129" s="3">
        <f>IF(Dati!I$7="",$B129,IF(Dati!I$7="","",Dati!I9))</f>
        <v>0</v>
      </c>
      <c r="J129" s="3">
        <f>IF(Dati!J$7="",$B129,IF(Dati!J$7="","",Dati!J9))</f>
        <v>0</v>
      </c>
      <c r="K129" s="3">
        <f>IF(Dati!K$7="",$B129,IF(Dati!K$7="","",Dati!K9))</f>
        <v>0</v>
      </c>
      <c r="L129" s="3">
        <f>IF(Dati!L$7="",$B129,IF(Dati!L$7="","",Dati!L9))</f>
        <v>0</v>
      </c>
      <c r="M129" s="3">
        <f>IF(Dati!M$7="",$B129,IF(Dati!M$7="","",Dati!M9))</f>
        <v>0</v>
      </c>
      <c r="N129" s="3">
        <f>IF(Dati!N$7="",$B129,IF(Dati!N$7="","",Dati!N9))</f>
        <v>0</v>
      </c>
      <c r="P129" s="3">
        <f>I19</f>
        <v>5.25</v>
      </c>
      <c r="Q129" s="3">
        <f>J19</f>
        <v>5.25</v>
      </c>
      <c r="S129" s="3">
        <f>L19</f>
        <v>4.53</v>
      </c>
      <c r="T129" s="3">
        <f>M19</f>
        <v>5.97</v>
      </c>
    </row>
  </sheetData>
  <sheetProtection sheet="1" objects="1" scenarios="1" selectLockedCells="1"/>
  <pageMargins left="0.7" right="0.7" top="0.75" bottom="0.75" header="0.3" footer="0.3"/>
  <ignoredErrors>
    <ignoredError sqref="G65:G9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Spiegazioni</vt:lpstr>
      <vt:lpstr>SPI</vt:lpstr>
      <vt:lpstr>Dati</vt:lpstr>
      <vt:lpstr>Elab-Modi</vt:lpstr>
      <vt:lpstr>Elab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Pc</cp:lastModifiedBy>
  <dcterms:created xsi:type="dcterms:W3CDTF">2009-01-21T15:28:49Z</dcterms:created>
  <dcterms:modified xsi:type="dcterms:W3CDTF">2017-01-04T18:31:06Z</dcterms:modified>
</cp:coreProperties>
</file>